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ffcerovich/Downloads/"/>
    </mc:Choice>
  </mc:AlternateContent>
  <xr:revisionPtr revIDLastSave="0" documentId="13_ncr:1_{A8FD85EB-9149-2E48-B5F0-D8ADA1D0A5A0}" xr6:coauthVersionLast="47" xr6:coauthVersionMax="47" xr10:uidLastSave="{00000000-0000-0000-0000-000000000000}"/>
  <bookViews>
    <workbookView xWindow="38720" yWindow="1660" windowWidth="36360" windowHeight="18940" activeTab="3" xr2:uid="{2E50B798-9A91-7041-864E-C87D16483F6C}"/>
  </bookViews>
  <sheets>
    <sheet name="Team" sheetId="1" r:id="rId1"/>
    <sheet name="Market Director" sheetId="2" r:id="rId2"/>
    <sheet name="Market Director $750K" sheetId="3" r:id="rId3"/>
    <sheet name="Market Director $1M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" i="4" l="1"/>
  <c r="P15" i="4"/>
  <c r="J15" i="4"/>
  <c r="D15" i="4"/>
  <c r="X13" i="4"/>
  <c r="W13" i="4"/>
  <c r="Q13" i="4"/>
  <c r="R13" i="4" s="1"/>
  <c r="L13" i="4"/>
  <c r="K13" i="4"/>
  <c r="E13" i="4"/>
  <c r="F13" i="4" s="1"/>
  <c r="W12" i="4"/>
  <c r="X12" i="4" s="1"/>
  <c r="Q12" i="4"/>
  <c r="R12" i="4" s="1"/>
  <c r="L12" i="4"/>
  <c r="K12" i="4"/>
  <c r="E12" i="4"/>
  <c r="F12" i="4" s="1"/>
  <c r="W11" i="4"/>
  <c r="X11" i="4" s="1"/>
  <c r="Q11" i="4"/>
  <c r="R11" i="4" s="1"/>
  <c r="K11" i="4"/>
  <c r="L11" i="4" s="1"/>
  <c r="E11" i="4"/>
  <c r="F11" i="4" s="1"/>
  <c r="W10" i="4"/>
  <c r="X10" i="4" s="1"/>
  <c r="Q10" i="4"/>
  <c r="R10" i="4" s="1"/>
  <c r="L10" i="4"/>
  <c r="K10" i="4"/>
  <c r="E10" i="4"/>
  <c r="F10" i="4" s="1"/>
  <c r="X9" i="4"/>
  <c r="W9" i="4"/>
  <c r="Q9" i="4"/>
  <c r="R9" i="4" s="1"/>
  <c r="K9" i="4"/>
  <c r="L9" i="4" s="1"/>
  <c r="E9" i="4"/>
  <c r="F9" i="4" s="1"/>
  <c r="W8" i="4"/>
  <c r="X8" i="4" s="1"/>
  <c r="R8" i="4"/>
  <c r="Q8" i="4"/>
  <c r="K8" i="4"/>
  <c r="L8" i="4" s="1"/>
  <c r="E8" i="4"/>
  <c r="F8" i="4" s="1"/>
  <c r="W7" i="4"/>
  <c r="X7" i="4" s="1"/>
  <c r="Q7" i="4"/>
  <c r="R7" i="4" s="1"/>
  <c r="K7" i="4"/>
  <c r="K15" i="4" s="1"/>
  <c r="E7" i="4"/>
  <c r="F7" i="4" s="1"/>
  <c r="X5" i="4"/>
  <c r="W5" i="4"/>
  <c r="Q5" i="4"/>
  <c r="R5" i="4" s="1"/>
  <c r="L5" i="4"/>
  <c r="K5" i="4"/>
  <c r="E5" i="4"/>
  <c r="V15" i="3"/>
  <c r="P15" i="3"/>
  <c r="J15" i="3"/>
  <c r="D15" i="3"/>
  <c r="X13" i="3"/>
  <c r="W13" i="3"/>
  <c r="Q13" i="3"/>
  <c r="R13" i="3" s="1"/>
  <c r="L13" i="3"/>
  <c r="K13" i="3"/>
  <c r="E13" i="3"/>
  <c r="F13" i="3" s="1"/>
  <c r="X12" i="3"/>
  <c r="W12" i="3"/>
  <c r="Q12" i="3"/>
  <c r="R12" i="3" s="1"/>
  <c r="L12" i="3"/>
  <c r="K12" i="3"/>
  <c r="E12" i="3"/>
  <c r="F12" i="3" s="1"/>
  <c r="X11" i="3"/>
  <c r="W11" i="3"/>
  <c r="Q11" i="3"/>
  <c r="R11" i="3" s="1"/>
  <c r="L11" i="3"/>
  <c r="K11" i="3"/>
  <c r="E11" i="3"/>
  <c r="F11" i="3" s="1"/>
  <c r="X10" i="3"/>
  <c r="W10" i="3"/>
  <c r="Q10" i="3"/>
  <c r="R10" i="3" s="1"/>
  <c r="L10" i="3"/>
  <c r="K10" i="3"/>
  <c r="E10" i="3"/>
  <c r="F10" i="3" s="1"/>
  <c r="W9" i="3"/>
  <c r="X9" i="3" s="1"/>
  <c r="Q9" i="3"/>
  <c r="R9" i="3" s="1"/>
  <c r="K9" i="3"/>
  <c r="L9" i="3" s="1"/>
  <c r="E9" i="3"/>
  <c r="F9" i="3" s="1"/>
  <c r="W8" i="3"/>
  <c r="X8" i="3" s="1"/>
  <c r="Q8" i="3"/>
  <c r="R8" i="3" s="1"/>
  <c r="L8" i="3"/>
  <c r="K8" i="3"/>
  <c r="E8" i="3"/>
  <c r="F8" i="3" s="1"/>
  <c r="W7" i="3"/>
  <c r="X7" i="3" s="1"/>
  <c r="Q7" i="3"/>
  <c r="R7" i="3" s="1"/>
  <c r="L7" i="3"/>
  <c r="K7" i="3"/>
  <c r="E7" i="3"/>
  <c r="F7" i="3" s="1"/>
  <c r="X5" i="3"/>
  <c r="W5" i="3"/>
  <c r="W15" i="3" s="1"/>
  <c r="Q5" i="3"/>
  <c r="R5" i="3" s="1"/>
  <c r="L5" i="3"/>
  <c r="K5" i="3"/>
  <c r="E5" i="3"/>
  <c r="P15" i="2"/>
  <c r="J15" i="2"/>
  <c r="D15" i="2"/>
  <c r="D24" i="2"/>
  <c r="E5" i="2"/>
  <c r="E7" i="2"/>
  <c r="F7" i="2" s="1"/>
  <c r="V15" i="2"/>
  <c r="W13" i="2"/>
  <c r="X13" i="2" s="1"/>
  <c r="W12" i="2"/>
  <c r="X12" i="2" s="1"/>
  <c r="W11" i="2"/>
  <c r="X11" i="2" s="1"/>
  <c r="W10" i="2"/>
  <c r="X10" i="2" s="1"/>
  <c r="W9" i="2"/>
  <c r="X9" i="2" s="1"/>
  <c r="W8" i="2"/>
  <c r="X8" i="2" s="1"/>
  <c r="W7" i="2"/>
  <c r="X7" i="2" s="1"/>
  <c r="W5" i="2"/>
  <c r="X5" i="2" s="1"/>
  <c r="Q13" i="2"/>
  <c r="R13" i="2" s="1"/>
  <c r="Q12" i="2"/>
  <c r="R12" i="2" s="1"/>
  <c r="Q11" i="2"/>
  <c r="R11" i="2" s="1"/>
  <c r="Q10" i="2"/>
  <c r="R10" i="2" s="1"/>
  <c r="Q9" i="2"/>
  <c r="R9" i="2" s="1"/>
  <c r="Q8" i="2"/>
  <c r="R8" i="2" s="1"/>
  <c r="Q7" i="2"/>
  <c r="R7" i="2" s="1"/>
  <c r="Q5" i="2"/>
  <c r="R5" i="2" s="1"/>
  <c r="L7" i="2"/>
  <c r="K13" i="2"/>
  <c r="L13" i="2" s="1"/>
  <c r="K12" i="2"/>
  <c r="L12" i="2" s="1"/>
  <c r="K11" i="2"/>
  <c r="L11" i="2" s="1"/>
  <c r="K10" i="2"/>
  <c r="L10" i="2" s="1"/>
  <c r="K9" i="2"/>
  <c r="L9" i="2" s="1"/>
  <c r="K8" i="2"/>
  <c r="L8" i="2" s="1"/>
  <c r="K7" i="2"/>
  <c r="K5" i="2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X15" i="4" l="1"/>
  <c r="X17" i="4" s="1"/>
  <c r="W15" i="4"/>
  <c r="Q15" i="4"/>
  <c r="R15" i="4"/>
  <c r="R17" i="4" s="1"/>
  <c r="L7" i="4"/>
  <c r="L15" i="4"/>
  <c r="L17" i="4" s="1"/>
  <c r="E15" i="4"/>
  <c r="F5" i="4"/>
  <c r="F15" i="4" s="1"/>
  <c r="F17" i="4" s="1"/>
  <c r="K15" i="3"/>
  <c r="X15" i="3"/>
  <c r="X17" i="3" s="1"/>
  <c r="L15" i="3"/>
  <c r="L17" i="3" s="1"/>
  <c r="E15" i="3"/>
  <c r="R15" i="3"/>
  <c r="R17" i="3" s="1"/>
  <c r="Q15" i="3"/>
  <c r="F5" i="3"/>
  <c r="F15" i="3" s="1"/>
  <c r="F17" i="3" s="1"/>
  <c r="R15" i="2"/>
  <c r="R17" i="2" s="1"/>
  <c r="X15" i="2"/>
  <c r="X17" i="2" s="1"/>
  <c r="Q15" i="2"/>
  <c r="W15" i="2"/>
  <c r="E15" i="2"/>
  <c r="F5" i="2"/>
  <c r="F15" i="2" s="1"/>
  <c r="F17" i="2" s="1"/>
  <c r="K15" i="2"/>
  <c r="L5" i="2"/>
  <c r="L15" i="2" s="1"/>
  <c r="L17" i="2" s="1"/>
  <c r="X50" i="1"/>
  <c r="S49" i="1"/>
  <c r="S50" i="1" s="1"/>
  <c r="M49" i="1"/>
  <c r="M50" i="1" s="1"/>
  <c r="G49" i="1"/>
  <c r="F49" i="1"/>
  <c r="E49" i="1"/>
  <c r="D49" i="1"/>
  <c r="R48" i="1"/>
  <c r="J47" i="1"/>
  <c r="R46" i="1"/>
  <c r="R47" i="1" s="1"/>
  <c r="Q46" i="1"/>
  <c r="Q47" i="1" s="1"/>
  <c r="P46" i="1"/>
  <c r="P47" i="1" s="1"/>
  <c r="O46" i="1"/>
  <c r="O48" i="1" s="1"/>
  <c r="N46" i="1"/>
  <c r="L46" i="1"/>
  <c r="L47" i="1" s="1"/>
  <c r="K46" i="1"/>
  <c r="K47" i="1" s="1"/>
  <c r="J46" i="1"/>
  <c r="J48" i="1" s="1"/>
  <c r="I46" i="1"/>
  <c r="I48" i="1" s="1"/>
  <c r="G46" i="1"/>
  <c r="G47" i="1" s="1"/>
  <c r="F46" i="1"/>
  <c r="F48" i="1" s="1"/>
  <c r="E46" i="1"/>
  <c r="E48" i="1" s="1"/>
  <c r="D46" i="1"/>
  <c r="D48" i="1" s="1"/>
  <c r="S45" i="1"/>
  <c r="M45" i="1"/>
  <c r="H45" i="1"/>
  <c r="S44" i="1"/>
  <c r="M44" i="1"/>
  <c r="H44" i="1"/>
  <c r="S43" i="1"/>
  <c r="M43" i="1"/>
  <c r="H43" i="1"/>
  <c r="W43" i="1" s="1"/>
  <c r="X43" i="1" s="1"/>
  <c r="Y43" i="1" s="1"/>
  <c r="S42" i="1"/>
  <c r="M42" i="1"/>
  <c r="H42" i="1"/>
  <c r="S41" i="1"/>
  <c r="W41" i="1" s="1"/>
  <c r="X41" i="1" s="1"/>
  <c r="M41" i="1"/>
  <c r="H41" i="1"/>
  <c r="S40" i="1"/>
  <c r="M40" i="1"/>
  <c r="H40" i="1"/>
  <c r="S39" i="1"/>
  <c r="M39" i="1"/>
  <c r="H39" i="1"/>
  <c r="S38" i="1"/>
  <c r="M38" i="1"/>
  <c r="H38" i="1"/>
  <c r="S37" i="1"/>
  <c r="M37" i="1"/>
  <c r="H37" i="1"/>
  <c r="S36" i="1"/>
  <c r="M36" i="1"/>
  <c r="H36" i="1"/>
  <c r="T36" i="1" s="1"/>
  <c r="S35" i="1"/>
  <c r="M35" i="1"/>
  <c r="H35" i="1"/>
  <c r="S34" i="1"/>
  <c r="M34" i="1"/>
  <c r="H34" i="1"/>
  <c r="S33" i="1"/>
  <c r="M33" i="1"/>
  <c r="H33" i="1"/>
  <c r="S32" i="1"/>
  <c r="M32" i="1"/>
  <c r="H32" i="1"/>
  <c r="S31" i="1"/>
  <c r="M31" i="1"/>
  <c r="H31" i="1"/>
  <c r="S30" i="1"/>
  <c r="M30" i="1"/>
  <c r="H30" i="1"/>
  <c r="S29" i="1"/>
  <c r="M29" i="1"/>
  <c r="H29" i="1"/>
  <c r="S28" i="1"/>
  <c r="M28" i="1"/>
  <c r="H28" i="1"/>
  <c r="W28" i="1" s="1"/>
  <c r="X28" i="1" s="1"/>
  <c r="Y28" i="1" s="1"/>
  <c r="S27" i="1"/>
  <c r="M27" i="1"/>
  <c r="H27" i="1"/>
  <c r="S26" i="1"/>
  <c r="T26" i="1" s="1"/>
  <c r="M26" i="1"/>
  <c r="H26" i="1"/>
  <c r="S25" i="1"/>
  <c r="M25" i="1"/>
  <c r="H25" i="1"/>
  <c r="S24" i="1"/>
  <c r="M24" i="1"/>
  <c r="H24" i="1"/>
  <c r="S23" i="1"/>
  <c r="M23" i="1"/>
  <c r="W23" i="1" s="1"/>
  <c r="X23" i="1" s="1"/>
  <c r="Y23" i="1" s="1"/>
  <c r="H23" i="1"/>
  <c r="S22" i="1"/>
  <c r="M22" i="1"/>
  <c r="H22" i="1"/>
  <c r="S21" i="1"/>
  <c r="M21" i="1"/>
  <c r="H21" i="1"/>
  <c r="S20" i="1"/>
  <c r="M20" i="1"/>
  <c r="H20" i="1"/>
  <c r="T20" i="1" s="1"/>
  <c r="S19" i="1"/>
  <c r="M19" i="1"/>
  <c r="H19" i="1"/>
  <c r="S18" i="1"/>
  <c r="M18" i="1"/>
  <c r="H18" i="1"/>
  <c r="S17" i="1"/>
  <c r="M17" i="1"/>
  <c r="H17" i="1"/>
  <c r="S16" i="1"/>
  <c r="M16" i="1"/>
  <c r="H16" i="1"/>
  <c r="S15" i="1"/>
  <c r="M15" i="1"/>
  <c r="H15" i="1"/>
  <c r="S14" i="1"/>
  <c r="T14" i="1" s="1"/>
  <c r="M14" i="1"/>
  <c r="H14" i="1"/>
  <c r="S13" i="1"/>
  <c r="M13" i="1"/>
  <c r="H13" i="1"/>
  <c r="S12" i="1"/>
  <c r="M12" i="1"/>
  <c r="H12" i="1"/>
  <c r="S11" i="1"/>
  <c r="M11" i="1"/>
  <c r="H11" i="1"/>
  <c r="T11" i="1" s="1"/>
  <c r="S10" i="1"/>
  <c r="M10" i="1"/>
  <c r="H10" i="1"/>
  <c r="D24" i="4" l="1"/>
  <c r="D25" i="4"/>
  <c r="Z17" i="4"/>
  <c r="Z17" i="2"/>
  <c r="D25" i="2"/>
  <c r="D24" i="3"/>
  <c r="D25" i="3"/>
  <c r="Z17" i="3"/>
  <c r="T19" i="1"/>
  <c r="T34" i="1"/>
  <c r="W38" i="1"/>
  <c r="X38" i="1" s="1"/>
  <c r="Y38" i="1" s="1"/>
  <c r="W10" i="1"/>
  <c r="X10" i="1" s="1"/>
  <c r="Y10" i="1" s="1"/>
  <c r="W18" i="1"/>
  <c r="X18" i="1" s="1"/>
  <c r="Y18" i="1" s="1"/>
  <c r="W30" i="1"/>
  <c r="X30" i="1" s="1"/>
  <c r="Y30" i="1" s="1"/>
  <c r="T15" i="1"/>
  <c r="W17" i="1"/>
  <c r="X17" i="1" s="1"/>
  <c r="Y17" i="1" s="1"/>
  <c r="T22" i="1"/>
  <c r="W29" i="1"/>
  <c r="X29" i="1" s="1"/>
  <c r="Y29" i="1" s="1"/>
  <c r="W33" i="1"/>
  <c r="X33" i="1" s="1"/>
  <c r="Y33" i="1" s="1"/>
  <c r="T37" i="1"/>
  <c r="T41" i="1"/>
  <c r="W42" i="1"/>
  <c r="X42" i="1" s="1"/>
  <c r="K48" i="1"/>
  <c r="T40" i="1"/>
  <c r="F47" i="1"/>
  <c r="W12" i="1"/>
  <c r="X12" i="1" s="1"/>
  <c r="Y12" i="1" s="1"/>
  <c r="T38" i="1"/>
  <c r="W14" i="1"/>
  <c r="X14" i="1" s="1"/>
  <c r="Y14" i="1" s="1"/>
  <c r="W26" i="1"/>
  <c r="X26" i="1" s="1"/>
  <c r="Y26" i="1" s="1"/>
  <c r="W32" i="1"/>
  <c r="X32" i="1" s="1"/>
  <c r="Y32" i="1" s="1"/>
  <c r="W15" i="1"/>
  <c r="X15" i="1" s="1"/>
  <c r="Y15" i="1" s="1"/>
  <c r="W25" i="1"/>
  <c r="X25" i="1" s="1"/>
  <c r="Y25" i="1" s="1"/>
  <c r="W40" i="1"/>
  <c r="X40" i="1" s="1"/>
  <c r="T42" i="1"/>
  <c r="W45" i="1"/>
  <c r="X45" i="1" s="1"/>
  <c r="Y45" i="1" s="1"/>
  <c r="W13" i="1"/>
  <c r="X13" i="1" s="1"/>
  <c r="Y13" i="1" s="1"/>
  <c r="T18" i="1"/>
  <c r="W19" i="1"/>
  <c r="X19" i="1" s="1"/>
  <c r="Y19" i="1" s="1"/>
  <c r="W21" i="1"/>
  <c r="X21" i="1" s="1"/>
  <c r="Y21" i="1" s="1"/>
  <c r="W22" i="1"/>
  <c r="X22" i="1" s="1"/>
  <c r="Y22" i="1" s="1"/>
  <c r="T23" i="1"/>
  <c r="T24" i="1"/>
  <c r="T29" i="1"/>
  <c r="T31" i="1"/>
  <c r="T35" i="1"/>
  <c r="W36" i="1"/>
  <c r="X36" i="1" s="1"/>
  <c r="W39" i="1"/>
  <c r="X39" i="1" s="1"/>
  <c r="Y39" i="1" s="1"/>
  <c r="T44" i="1"/>
  <c r="I47" i="1"/>
  <c r="Q48" i="1"/>
  <c r="T39" i="1"/>
  <c r="T10" i="1"/>
  <c r="W16" i="1"/>
  <c r="X16" i="1" s="1"/>
  <c r="Y16" i="1" s="1"/>
  <c r="T25" i="1"/>
  <c r="T32" i="1"/>
  <c r="T17" i="1"/>
  <c r="T28" i="1"/>
  <c r="E47" i="1"/>
  <c r="T13" i="1"/>
  <c r="T21" i="1"/>
  <c r="T33" i="1"/>
  <c r="W34" i="1"/>
  <c r="X34" i="1" s="1"/>
  <c r="Y34" i="1" s="1"/>
  <c r="T45" i="1"/>
  <c r="H49" i="1"/>
  <c r="H50" i="1" s="1"/>
  <c r="W27" i="1"/>
  <c r="X27" i="1" s="1"/>
  <c r="Y27" i="1" s="1"/>
  <c r="Z47" i="1" s="1"/>
  <c r="T27" i="1"/>
  <c r="H46" i="1"/>
  <c r="W11" i="1"/>
  <c r="X11" i="1" s="1"/>
  <c r="Y11" i="1" s="1"/>
  <c r="S46" i="1"/>
  <c r="T12" i="1"/>
  <c r="T16" i="1"/>
  <c r="W20" i="1"/>
  <c r="X20" i="1" s="1"/>
  <c r="Y20" i="1" s="1"/>
  <c r="W24" i="1"/>
  <c r="X24" i="1" s="1"/>
  <c r="Y24" i="1" s="1"/>
  <c r="T30" i="1"/>
  <c r="W31" i="1"/>
  <c r="X31" i="1" s="1"/>
  <c r="Y31" i="1" s="1"/>
  <c r="W35" i="1"/>
  <c r="X35" i="1" s="1"/>
  <c r="Y35" i="1" s="1"/>
  <c r="W37" i="1"/>
  <c r="X37" i="1" s="1"/>
  <c r="Y37" i="1" s="1"/>
  <c r="T43" i="1"/>
  <c r="W44" i="1"/>
  <c r="X44" i="1" s="1"/>
  <c r="D47" i="1"/>
  <c r="O47" i="1"/>
  <c r="P48" i="1"/>
  <c r="M46" i="1"/>
  <c r="G48" i="1"/>
  <c r="L48" i="1"/>
  <c r="T46" i="1" l="1"/>
  <c r="W46" i="1"/>
  <c r="Y46" i="1"/>
  <c r="X46" i="1" l="1"/>
  <c r="Y47" i="1" s="1"/>
  <c r="P53" i="1"/>
  <c r="S53" i="1" s="1"/>
  <c r="Z48" i="1"/>
  <c r="X48" i="1" l="1"/>
  <c r="X47" i="1"/>
</calcChain>
</file>

<file path=xl/sharedStrings.xml><?xml version="1.0" encoding="utf-8"?>
<sst xmlns="http://schemas.openxmlformats.org/spreadsheetml/2006/main" count="262" uniqueCount="51">
  <si>
    <t xml:space="preserve"> Team Standings - Q 1</t>
  </si>
  <si>
    <t xml:space="preserve"> </t>
  </si>
  <si>
    <t>Sales Prof</t>
  </si>
  <si>
    <t>MTD</t>
  </si>
  <si>
    <t>SA</t>
  </si>
  <si>
    <t>1st QTR</t>
  </si>
  <si>
    <t>2nd QTR</t>
  </si>
  <si>
    <t>Q1</t>
  </si>
  <si>
    <t>YTD</t>
  </si>
  <si>
    <t>Commission</t>
  </si>
  <si>
    <t>TM 1</t>
  </si>
  <si>
    <t>TM 10</t>
  </si>
  <si>
    <t>TM 2</t>
  </si>
  <si>
    <t>TM 11</t>
  </si>
  <si>
    <t>TM 3</t>
  </si>
  <si>
    <t>TM 12</t>
  </si>
  <si>
    <t>Submits</t>
  </si>
  <si>
    <t>Personal</t>
  </si>
  <si>
    <t>28% Over</t>
  </si>
  <si>
    <t>avg SA</t>
  </si>
  <si>
    <t>24 % Over</t>
  </si>
  <si>
    <t xml:space="preserve">    </t>
  </si>
  <si>
    <t>19% Over</t>
  </si>
  <si>
    <t xml:space="preserve">Actual = </t>
  </si>
  <si>
    <t>14% Over</t>
  </si>
  <si>
    <t>9% Over</t>
  </si>
  <si>
    <t>4% Over</t>
  </si>
  <si>
    <t>Goal = $12,000 per week</t>
  </si>
  <si>
    <t>5 submits per week</t>
  </si>
  <si>
    <t>Agent 1</t>
  </si>
  <si>
    <t>Agent 2</t>
  </si>
  <si>
    <t>Agent 3</t>
  </si>
  <si>
    <t>January</t>
  </si>
  <si>
    <t>February</t>
  </si>
  <si>
    <t>March</t>
  </si>
  <si>
    <t>Agent 4</t>
  </si>
  <si>
    <t>Agent 5</t>
  </si>
  <si>
    <t>Agent 6</t>
  </si>
  <si>
    <t>Agent 7</t>
  </si>
  <si>
    <t>13 weeks</t>
  </si>
  <si>
    <t>Contract</t>
  </si>
  <si>
    <t>Avg Week</t>
  </si>
  <si>
    <t>Q2</t>
  </si>
  <si>
    <t>Recruit Bonus</t>
  </si>
  <si>
    <t>Traning Bonus</t>
  </si>
  <si>
    <t>GAP</t>
  </si>
  <si>
    <t>Q4</t>
  </si>
  <si>
    <t>Total GAP</t>
  </si>
  <si>
    <t>Comm</t>
  </si>
  <si>
    <t>First Year Market Director with  8 hires (2 per quarter)</t>
  </si>
  <si>
    <t>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</si>
</sst>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mm/dd/yy;@"/>
    <numFmt numFmtId="165" formatCode="&quot;$&quot;#,##0"/>
    <numFmt numFmtId="166" formatCode="0.0"/>
    <numFmt numFmtId="167" formatCode="#,##0.0_);\(#,##0.0\)"/>
    <numFmt numFmtId="168" formatCode="&quot;$&quot;#,##0.00"/>
  </numFmts>
  <fonts count="23" x14ac:knownFonts="1">
    <font>
      <sz val="12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000000"/>
      <name val="Arial Narrow"/>
      <family val="2"/>
    </font>
    <font>
      <sz val="14"/>
      <color rgb="FF000000"/>
      <name val="Calibri"/>
      <family val="2"/>
    </font>
    <font>
      <b/>
      <sz val="36"/>
      <color rgb="FF000000"/>
      <name val="Calibri"/>
      <family val="2"/>
    </font>
    <font>
      <sz val="36"/>
      <color rgb="FF000000"/>
      <name val="Calibri"/>
      <family val="2"/>
    </font>
    <font>
      <sz val="14"/>
      <color rgb="FFFFFFFF"/>
      <name val="Calibri"/>
      <family val="2"/>
    </font>
    <font>
      <b/>
      <sz val="14"/>
      <color rgb="FFFFFFFF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rgb="FFFF0000"/>
      <name val="Calibri"/>
      <family val="2"/>
    </font>
    <font>
      <b/>
      <sz val="16"/>
      <name val="Calibri"/>
      <family val="2"/>
    </font>
    <font>
      <b/>
      <sz val="16"/>
      <color rgb="FF000000"/>
      <name val="Calibri"/>
      <family val="2"/>
    </font>
    <font>
      <sz val="12"/>
      <color theme="1"/>
      <name val="Calibri"/>
      <family val="2"/>
    </font>
    <font>
      <b/>
      <sz val="18"/>
      <color rgb="FF000000"/>
      <name val="Calibri"/>
      <family val="2"/>
    </font>
    <font>
      <b/>
      <sz val="18"/>
      <color rgb="FF548235"/>
      <name val="Calibri"/>
      <family val="2"/>
    </font>
    <font>
      <sz val="12"/>
      <color rgb="FF548235"/>
      <name val="Calibri"/>
      <family val="2"/>
    </font>
    <font>
      <b/>
      <sz val="12"/>
      <color rgb="FF000000"/>
      <name val="Calibri"/>
      <family val="2"/>
    </font>
    <font>
      <b/>
      <sz val="14"/>
      <color theme="1"/>
      <name val="Calibri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68CAFF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D892FC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1" fontId="2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5" fontId="1" fillId="8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5" fontId="1" fillId="8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164" fontId="2" fillId="3" borderId="3" xfId="0" applyNumberFormat="1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center" vertical="center" wrapText="1"/>
    </xf>
    <xf numFmtId="165" fontId="3" fillId="8" borderId="4" xfId="0" applyNumberFormat="1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/>
    </xf>
    <xf numFmtId="42" fontId="7" fillId="9" borderId="0" xfId="0" applyNumberFormat="1" applyFont="1" applyFill="1" applyAlignment="1">
      <alignment horizontal="center"/>
    </xf>
    <xf numFmtId="42" fontId="7" fillId="10" borderId="3" xfId="0" applyNumberFormat="1" applyFont="1" applyFill="1" applyBorder="1" applyAlignment="1">
      <alignment horizontal="center"/>
    </xf>
    <xf numFmtId="1" fontId="7" fillId="9" borderId="0" xfId="0" applyNumberFormat="1" applyFont="1" applyFill="1" applyAlignment="1">
      <alignment horizontal="center"/>
    </xf>
    <xf numFmtId="42" fontId="7" fillId="0" borderId="0" xfId="0" applyNumberFormat="1" applyFont="1"/>
    <xf numFmtId="165" fontId="3" fillId="9" borderId="4" xfId="0" applyNumberFormat="1" applyFont="1" applyFill="1" applyBorder="1" applyAlignment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42" fontId="8" fillId="6" borderId="12" xfId="0" applyNumberFormat="1" applyFont="1" applyFill="1" applyBorder="1" applyAlignment="1" applyProtection="1">
      <alignment horizontal="center" vertical="center"/>
      <protection locked="0"/>
    </xf>
    <xf numFmtId="42" fontId="8" fillId="6" borderId="13" xfId="0" applyNumberFormat="1" applyFont="1" applyFill="1" applyBorder="1" applyAlignment="1" applyProtection="1">
      <alignment horizontal="center" vertical="center"/>
      <protection locked="0"/>
    </xf>
    <xf numFmtId="42" fontId="8" fillId="6" borderId="14" xfId="0" applyNumberFormat="1" applyFont="1" applyFill="1" applyBorder="1" applyAlignment="1">
      <alignment horizontal="center" vertical="center"/>
    </xf>
    <xf numFmtId="42" fontId="8" fillId="6" borderId="12" xfId="0" applyNumberFormat="1" applyFont="1" applyFill="1" applyBorder="1" applyAlignment="1">
      <alignment horizontal="center" vertical="center"/>
    </xf>
    <xf numFmtId="1" fontId="8" fillId="6" borderId="12" xfId="0" applyNumberFormat="1" applyFont="1" applyFill="1" applyBorder="1" applyAlignment="1">
      <alignment horizontal="center" vertical="center"/>
    </xf>
    <xf numFmtId="42" fontId="1" fillId="6" borderId="12" xfId="0" applyNumberFormat="1" applyFont="1" applyFill="1" applyBorder="1" applyAlignment="1">
      <alignment horizontal="center" vertical="center"/>
    </xf>
    <xf numFmtId="42" fontId="1" fillId="7" borderId="15" xfId="0" applyNumberFormat="1" applyFont="1" applyFill="1" applyBorder="1" applyAlignment="1">
      <alignment horizontal="center" vertical="center"/>
    </xf>
    <xf numFmtId="42" fontId="1" fillId="6" borderId="16" xfId="0" applyNumberFormat="1" applyFont="1" applyFill="1" applyBorder="1" applyAlignment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  <protection locked="0"/>
    </xf>
    <xf numFmtId="42" fontId="8" fillId="11" borderId="10" xfId="0" applyNumberFormat="1" applyFont="1" applyFill="1" applyBorder="1" applyAlignment="1" applyProtection="1">
      <alignment horizontal="center" vertical="center"/>
      <protection locked="0"/>
    </xf>
    <xf numFmtId="42" fontId="8" fillId="10" borderId="10" xfId="0" applyNumberFormat="1" applyFont="1" applyFill="1" applyBorder="1" applyAlignment="1" applyProtection="1">
      <alignment horizontal="center" vertical="center"/>
      <protection locked="0"/>
    </xf>
    <xf numFmtId="42" fontId="8" fillId="0" borderId="10" xfId="0" applyNumberFormat="1" applyFont="1" applyBorder="1" applyAlignment="1">
      <alignment horizontal="center" vertical="center"/>
    </xf>
    <xf numFmtId="42" fontId="1" fillId="4" borderId="10" xfId="0" applyNumberFormat="1" applyFont="1" applyFill="1" applyBorder="1" applyAlignment="1">
      <alignment horizontal="center" vertical="center"/>
    </xf>
    <xf numFmtId="42" fontId="1" fillId="5" borderId="10" xfId="0" applyNumberFormat="1" applyFont="1" applyFill="1" applyBorder="1" applyAlignment="1">
      <alignment horizontal="center" vertical="center"/>
    </xf>
    <xf numFmtId="42" fontId="1" fillId="8" borderId="17" xfId="0" applyNumberFormat="1" applyFont="1" applyFill="1" applyBorder="1" applyAlignment="1">
      <alignment horizontal="center" vertical="center"/>
    </xf>
    <xf numFmtId="0" fontId="1" fillId="11" borderId="3" xfId="0" applyFont="1" applyFill="1" applyBorder="1" applyAlignment="1" applyProtection="1">
      <alignment horizontal="center" vertical="center"/>
      <protection locked="0"/>
    </xf>
    <xf numFmtId="42" fontId="8" fillId="11" borderId="3" xfId="0" applyNumberFormat="1" applyFont="1" applyFill="1" applyBorder="1" applyAlignment="1" applyProtection="1">
      <alignment horizontal="center" vertical="center"/>
      <protection locked="0"/>
    </xf>
    <xf numFmtId="42" fontId="8" fillId="10" borderId="3" xfId="0" applyNumberFormat="1" applyFont="1" applyFill="1" applyBorder="1" applyAlignment="1" applyProtection="1">
      <alignment horizontal="center" vertical="center"/>
      <protection locked="0"/>
    </xf>
    <xf numFmtId="42" fontId="8" fillId="0" borderId="3" xfId="0" applyNumberFormat="1" applyFont="1" applyBorder="1" applyAlignment="1">
      <alignment horizontal="center" vertical="center"/>
    </xf>
    <xf numFmtId="42" fontId="1" fillId="4" borderId="3" xfId="0" applyNumberFormat="1" applyFont="1" applyFill="1" applyBorder="1" applyAlignment="1">
      <alignment horizontal="center" vertical="center"/>
    </xf>
    <xf numFmtId="42" fontId="1" fillId="5" borderId="3" xfId="0" applyNumberFormat="1" applyFont="1" applyFill="1" applyBorder="1" applyAlignment="1">
      <alignment horizontal="center" vertical="center"/>
    </xf>
    <xf numFmtId="1" fontId="1" fillId="8" borderId="3" xfId="0" applyNumberFormat="1" applyFont="1" applyFill="1" applyBorder="1" applyAlignment="1" applyProtection="1">
      <alignment horizontal="center" vertical="center"/>
      <protection locked="0"/>
    </xf>
    <xf numFmtId="0" fontId="10" fillId="8" borderId="3" xfId="0" applyFont="1" applyFill="1" applyBorder="1" applyAlignment="1">
      <alignment horizontal="center" vertical="center"/>
    </xf>
    <xf numFmtId="42" fontId="8" fillId="8" borderId="3" xfId="0" applyNumberFormat="1" applyFont="1" applyFill="1" applyBorder="1" applyAlignment="1" applyProtection="1">
      <alignment horizontal="center" vertical="center"/>
      <protection locked="0"/>
    </xf>
    <xf numFmtId="0" fontId="10" fillId="8" borderId="3" xfId="0" applyFont="1" applyFill="1" applyBorder="1" applyAlignment="1" applyProtection="1">
      <alignment horizontal="center" vertical="center"/>
      <protection locked="0"/>
    </xf>
    <xf numFmtId="0" fontId="1" fillId="8" borderId="3" xfId="0" applyFont="1" applyFill="1" applyBorder="1" applyAlignment="1" applyProtection="1">
      <alignment horizontal="center" vertical="center"/>
      <protection locked="0"/>
    </xf>
    <xf numFmtId="1" fontId="8" fillId="12" borderId="3" xfId="0" applyNumberFormat="1" applyFont="1" applyFill="1" applyBorder="1" applyAlignment="1" applyProtection="1">
      <alignment horizontal="center" vertical="center"/>
      <protection locked="0"/>
    </xf>
    <xf numFmtId="42" fontId="8" fillId="12" borderId="3" xfId="0" applyNumberFormat="1" applyFont="1" applyFill="1" applyBorder="1" applyAlignment="1" applyProtection="1">
      <alignment horizontal="center" vertical="center"/>
      <protection locked="0"/>
    </xf>
    <xf numFmtId="0" fontId="1" fillId="13" borderId="3" xfId="0" applyFont="1" applyFill="1" applyBorder="1" applyAlignment="1">
      <alignment horizontal="center" vertical="center"/>
    </xf>
    <xf numFmtId="42" fontId="8" fillId="13" borderId="3" xfId="0" applyNumberFormat="1" applyFont="1" applyFill="1" applyBorder="1" applyAlignment="1" applyProtection="1">
      <alignment horizontal="center" vertical="center"/>
      <protection locked="0"/>
    </xf>
    <xf numFmtId="0" fontId="10" fillId="13" borderId="3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42" fontId="8" fillId="14" borderId="3" xfId="0" applyNumberFormat="1" applyFont="1" applyFill="1" applyBorder="1" applyAlignment="1" applyProtection="1">
      <alignment horizontal="center" vertical="center"/>
      <protection locked="0"/>
    </xf>
    <xf numFmtId="0" fontId="8" fillId="14" borderId="3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42" fontId="1" fillId="15" borderId="3" xfId="0" applyNumberFormat="1" applyFont="1" applyFill="1" applyBorder="1" applyAlignment="1" applyProtection="1">
      <alignment horizontal="center" vertical="center"/>
      <protection locked="0"/>
    </xf>
    <xf numFmtId="0" fontId="10" fillId="15" borderId="3" xfId="0" applyFont="1" applyFill="1" applyBorder="1" applyAlignment="1">
      <alignment horizontal="center" vertical="center"/>
    </xf>
    <xf numFmtId="0" fontId="9" fillId="9" borderId="8" xfId="0" applyFont="1" applyFill="1" applyBorder="1" applyAlignment="1" applyProtection="1">
      <alignment horizontal="center" vertical="center"/>
      <protection locked="0"/>
    </xf>
    <xf numFmtId="42" fontId="8" fillId="9" borderId="18" xfId="0" applyNumberFormat="1" applyFont="1" applyFill="1" applyBorder="1" applyAlignment="1" applyProtection="1">
      <alignment horizontal="center" vertical="center"/>
      <protection locked="0"/>
    </xf>
    <xf numFmtId="42" fontId="8" fillId="0" borderId="18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42" fontId="1" fillId="4" borderId="8" xfId="0" applyNumberFormat="1" applyFont="1" applyFill="1" applyBorder="1" applyAlignment="1">
      <alignment horizontal="center" vertical="center"/>
    </xf>
    <xf numFmtId="42" fontId="1" fillId="5" borderId="8" xfId="0" applyNumberFormat="1" applyFont="1" applyFill="1" applyBorder="1" applyAlignment="1">
      <alignment horizontal="center" vertical="center"/>
    </xf>
    <xf numFmtId="42" fontId="1" fillId="6" borderId="8" xfId="0" applyNumberFormat="1" applyFont="1" applyFill="1" applyBorder="1" applyAlignment="1">
      <alignment horizontal="center" vertical="center"/>
    </xf>
    <xf numFmtId="42" fontId="3" fillId="0" borderId="0" xfId="0" applyNumberFormat="1" applyFont="1" applyAlignment="1">
      <alignment horizontal="center" vertical="center"/>
    </xf>
    <xf numFmtId="9" fontId="9" fillId="2" borderId="3" xfId="0" applyNumberFormat="1" applyFont="1" applyFill="1" applyBorder="1"/>
    <xf numFmtId="0" fontId="9" fillId="2" borderId="10" xfId="0" applyFont="1" applyFill="1" applyBorder="1"/>
    <xf numFmtId="1" fontId="9" fillId="2" borderId="10" xfId="0" applyNumberFormat="1" applyFont="1" applyFill="1" applyBorder="1"/>
    <xf numFmtId="5" fontId="3" fillId="2" borderId="10" xfId="0" applyNumberFormat="1" applyFont="1" applyFill="1" applyBorder="1"/>
    <xf numFmtId="0" fontId="3" fillId="2" borderId="10" xfId="0" applyFont="1" applyFill="1" applyBorder="1"/>
    <xf numFmtId="10" fontId="1" fillId="16" borderId="5" xfId="0" applyNumberFormat="1" applyFont="1" applyFill="1" applyBorder="1" applyAlignment="1">
      <alignment horizontal="center" vertical="center"/>
    </xf>
    <xf numFmtId="42" fontId="3" fillId="0" borderId="3" xfId="0" applyNumberFormat="1" applyFont="1" applyBorder="1" applyAlignment="1">
      <alignment horizontal="center" vertical="center"/>
    </xf>
    <xf numFmtId="0" fontId="9" fillId="2" borderId="3" xfId="0" applyFont="1" applyFill="1" applyBorder="1"/>
    <xf numFmtId="1" fontId="9" fillId="2" borderId="3" xfId="0" applyNumberFormat="1" applyFont="1" applyFill="1" applyBorder="1"/>
    <xf numFmtId="0" fontId="3" fillId="2" borderId="3" xfId="0" applyFont="1" applyFill="1" applyBorder="1"/>
    <xf numFmtId="0" fontId="9" fillId="0" borderId="0" xfId="0" applyFont="1" applyAlignment="1">
      <alignment horizontal="center" vertical="center"/>
    </xf>
    <xf numFmtId="9" fontId="11" fillId="3" borderId="3" xfId="0" applyNumberFormat="1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" fontId="11" fillId="3" borderId="3" xfId="0" applyNumberFormat="1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>
      <alignment horizontal="center" vertical="center"/>
    </xf>
    <xf numFmtId="42" fontId="3" fillId="0" borderId="0" xfId="0" applyNumberFormat="1" applyFont="1"/>
    <xf numFmtId="42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3" fillId="9" borderId="0" xfId="0" applyFont="1" applyFill="1"/>
    <xf numFmtId="6" fontId="1" fillId="9" borderId="0" xfId="0" applyNumberFormat="1" applyFont="1" applyFill="1"/>
    <xf numFmtId="6" fontId="1" fillId="0" borderId="0" xfId="0" applyNumberFormat="1" applyFont="1" applyAlignment="1">
      <alignment horizontal="center" vertical="center"/>
    </xf>
    <xf numFmtId="44" fontId="12" fillId="0" borderId="0" xfId="0" applyNumberFormat="1" applyFont="1" applyAlignment="1">
      <alignment horizontal="center" vertical="center"/>
    </xf>
    <xf numFmtId="165" fontId="3" fillId="0" borderId="0" xfId="0" applyNumberFormat="1" applyFont="1"/>
    <xf numFmtId="0" fontId="1" fillId="8" borderId="3" xfId="0" applyFont="1" applyFill="1" applyBorder="1" applyAlignment="1">
      <alignment horizontal="center" vertical="center"/>
    </xf>
    <xf numFmtId="6" fontId="1" fillId="9" borderId="0" xfId="0" applyNumberFormat="1" applyFont="1" applyFill="1" applyAlignment="1">
      <alignment horizontal="center" vertical="center"/>
    </xf>
    <xf numFmtId="1" fontId="3" fillId="0" borderId="0" xfId="0" applyNumberFormat="1" applyFont="1"/>
    <xf numFmtId="0" fontId="15" fillId="12" borderId="16" xfId="0" applyFont="1" applyFill="1" applyBorder="1"/>
    <xf numFmtId="0" fontId="6" fillId="0" borderId="0" xfId="0" applyFont="1" applyAlignment="1">
      <alignment horizontal="center" vertical="center"/>
    </xf>
    <xf numFmtId="42" fontId="18" fillId="1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0" fillId="0" borderId="0" xfId="0" applyNumberFormat="1"/>
    <xf numFmtId="9" fontId="0" fillId="0" borderId="3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165" fontId="22" fillId="0" borderId="13" xfId="0" applyNumberFormat="1" applyFont="1" applyBorder="1" applyAlignment="1">
      <alignment horizontal="center" vertical="center"/>
    </xf>
    <xf numFmtId="165" fontId="22" fillId="18" borderId="21" xfId="0" applyNumberFormat="1" applyFont="1" applyFill="1" applyBorder="1" applyAlignment="1">
      <alignment horizontal="center" vertical="center"/>
    </xf>
    <xf numFmtId="165" fontId="20" fillId="18" borderId="3" xfId="0" applyNumberFormat="1" applyFont="1" applyFill="1" applyBorder="1" applyAlignment="1">
      <alignment horizontal="center" vertical="center"/>
    </xf>
    <xf numFmtId="9" fontId="0" fillId="19" borderId="3" xfId="0" applyNumberFormat="1" applyFill="1" applyBorder="1" applyAlignment="1">
      <alignment horizontal="center" vertical="center"/>
    </xf>
    <xf numFmtId="9" fontId="0" fillId="20" borderId="3" xfId="0" applyNumberFormat="1" applyFill="1" applyBorder="1" applyAlignment="1">
      <alignment horizontal="center" vertical="center"/>
    </xf>
    <xf numFmtId="9" fontId="0" fillId="21" borderId="3" xfId="0" applyNumberFormat="1" applyFill="1" applyBorder="1" applyAlignment="1">
      <alignment horizontal="center" vertical="center"/>
    </xf>
    <xf numFmtId="9" fontId="0" fillId="22" borderId="3" xfId="0" applyNumberFormat="1" applyFill="1" applyBorder="1" applyAlignment="1">
      <alignment horizontal="center" vertical="center"/>
    </xf>
    <xf numFmtId="0" fontId="22" fillId="23" borderId="13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5" borderId="13" xfId="0" applyFont="1" applyFill="1" applyBorder="1" applyAlignment="1">
      <alignment horizontal="center" vertical="center"/>
    </xf>
    <xf numFmtId="0" fontId="22" fillId="26" borderId="13" xfId="0" applyFont="1" applyFill="1" applyBorder="1" applyAlignment="1">
      <alignment horizontal="center" vertical="center"/>
    </xf>
    <xf numFmtId="168" fontId="15" fillId="17" borderId="16" xfId="0" applyNumberFormat="1" applyFont="1" applyFill="1" applyBorder="1" applyAlignment="1">
      <alignment horizontal="center" vertical="center"/>
    </xf>
    <xf numFmtId="0" fontId="15" fillId="17" borderId="2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8" fillId="3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4" fillId="0" borderId="0" xfId="0" applyFont="1"/>
    <xf numFmtId="168" fontId="15" fillId="12" borderId="19" xfId="0" applyNumberFormat="1" applyFont="1" applyFill="1" applyBorder="1"/>
    <xf numFmtId="168" fontId="16" fillId="12" borderId="20" xfId="0" applyNumberFormat="1" applyFont="1" applyFill="1" applyBorder="1"/>
    <xf numFmtId="0" fontId="21" fillId="0" borderId="16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4872C-B8CD-9C47-9B56-ACF57DC7F989}">
  <dimension ref="B1:Z67"/>
  <sheetViews>
    <sheetView workbookViewId="0">
      <selection activeCell="Y47" sqref="Y47"/>
    </sheetView>
  </sheetViews>
  <sheetFormatPr baseColWidth="10" defaultColWidth="10.83203125" defaultRowHeight="19" x14ac:dyDescent="0.25"/>
  <cols>
    <col min="1" max="1" width="2.6640625" style="3" customWidth="1"/>
    <col min="2" max="2" width="5.6640625" style="2" customWidth="1"/>
    <col min="3" max="3" width="15.33203125" style="3" customWidth="1"/>
    <col min="4" max="7" width="10.83203125" style="3"/>
    <col min="8" max="8" width="11.1640625" style="3" customWidth="1"/>
    <col min="9" max="12" width="10.83203125" style="3"/>
    <col min="13" max="13" width="12.1640625" style="3" customWidth="1"/>
    <col min="14" max="15" width="10.83203125" style="3"/>
    <col min="16" max="16" width="12.83203125" style="3" customWidth="1"/>
    <col min="17" max="17" width="10.83203125" style="3"/>
    <col min="18" max="18" width="11.33203125" style="3" customWidth="1"/>
    <col min="19" max="19" width="11.6640625" style="3" customWidth="1"/>
    <col min="20" max="20" width="11.6640625" style="114" customWidth="1"/>
    <col min="21" max="21" width="1.1640625" style="3" hidden="1" customWidth="1"/>
    <col min="22" max="22" width="0.83203125" style="3" hidden="1" customWidth="1"/>
    <col min="23" max="23" width="12.83203125" style="3" customWidth="1"/>
    <col min="24" max="24" width="17.5" style="3" customWidth="1"/>
    <col min="25" max="25" width="12.1640625" style="3" customWidth="1"/>
    <col min="26" max="26" width="0.1640625" style="6" hidden="1" customWidth="1"/>
    <col min="27" max="16384" width="10.83203125" style="3"/>
  </cols>
  <sheetData>
    <row r="1" spans="2:26" ht="22" customHeight="1" x14ac:dyDescent="0.25">
      <c r="H1" s="143" t="s">
        <v>0</v>
      </c>
      <c r="I1" s="144"/>
      <c r="J1" s="144"/>
      <c r="K1" s="144"/>
      <c r="L1" s="144"/>
      <c r="M1" s="144"/>
      <c r="N1" s="144"/>
      <c r="O1" s="144"/>
      <c r="S1" s="4"/>
      <c r="T1" s="5"/>
      <c r="Y1" s="6"/>
    </row>
    <row r="2" spans="2:26" ht="14" customHeight="1" x14ac:dyDescent="0.25">
      <c r="D2" s="7">
        <v>1</v>
      </c>
      <c r="E2" s="7">
        <v>28</v>
      </c>
      <c r="F2" s="7">
        <v>29</v>
      </c>
      <c r="G2" s="7">
        <v>30</v>
      </c>
      <c r="H2" s="144"/>
      <c r="I2" s="144"/>
      <c r="J2" s="144"/>
      <c r="K2" s="144"/>
      <c r="L2" s="144"/>
      <c r="M2" s="144"/>
      <c r="N2" s="144"/>
      <c r="O2" s="144"/>
      <c r="P2" s="7">
        <v>36</v>
      </c>
      <c r="Q2" s="7">
        <v>37</v>
      </c>
      <c r="R2" s="7">
        <v>38</v>
      </c>
      <c r="S2" s="4"/>
      <c r="T2" s="5"/>
      <c r="Y2" s="6"/>
    </row>
    <row r="3" spans="2:26" ht="9" hidden="1" customHeight="1" x14ac:dyDescent="0.25">
      <c r="D3" s="7"/>
      <c r="E3" s="7"/>
      <c r="F3" s="7"/>
      <c r="G3" s="7"/>
      <c r="H3" s="4"/>
      <c r="I3" s="7"/>
      <c r="J3" s="4"/>
      <c r="K3" s="4"/>
      <c r="L3" s="4"/>
      <c r="M3" s="4"/>
      <c r="N3" s="4"/>
      <c r="O3" s="7"/>
      <c r="P3" s="7"/>
      <c r="Q3" s="7"/>
      <c r="R3" s="7"/>
      <c r="S3" s="4"/>
      <c r="T3" s="5"/>
      <c r="Y3" s="6"/>
    </row>
    <row r="4" spans="2:26" ht="15" customHeight="1" x14ac:dyDescent="0.25">
      <c r="D4" s="8">
        <v>1</v>
      </c>
      <c r="E4" s="8">
        <v>2</v>
      </c>
      <c r="F4" s="8">
        <v>3</v>
      </c>
      <c r="G4" s="8">
        <v>4</v>
      </c>
      <c r="H4" s="4"/>
      <c r="I4" s="6">
        <v>5</v>
      </c>
      <c r="J4" s="9">
        <v>6</v>
      </c>
      <c r="K4" s="6">
        <v>7</v>
      </c>
      <c r="L4" s="9">
        <v>8</v>
      </c>
      <c r="M4" s="6" t="s">
        <v>1</v>
      </c>
      <c r="N4" s="9">
        <v>9</v>
      </c>
      <c r="O4" s="9">
        <v>10</v>
      </c>
      <c r="P4" s="6">
        <v>11</v>
      </c>
      <c r="Q4" s="9">
        <v>12</v>
      </c>
      <c r="R4" s="6">
        <v>13</v>
      </c>
      <c r="S4" s="4"/>
      <c r="T4" s="5"/>
      <c r="Y4" s="6"/>
    </row>
    <row r="5" spans="2:26" ht="22" customHeight="1" x14ac:dyDescent="0.25">
      <c r="C5" s="10" t="s">
        <v>2</v>
      </c>
      <c r="D5" s="10">
        <v>1</v>
      </c>
      <c r="E5" s="10">
        <v>2</v>
      </c>
      <c r="F5" s="10">
        <v>3</v>
      </c>
      <c r="G5" s="10">
        <v>4</v>
      </c>
      <c r="H5" s="11" t="s">
        <v>3</v>
      </c>
      <c r="I5" s="10">
        <v>5</v>
      </c>
      <c r="J5" s="10">
        <v>6</v>
      </c>
      <c r="K5" s="10">
        <v>7</v>
      </c>
      <c r="L5" s="10">
        <v>8</v>
      </c>
      <c r="M5" s="11" t="s">
        <v>3</v>
      </c>
      <c r="N5" s="10">
        <v>9</v>
      </c>
      <c r="O5" s="10">
        <v>10</v>
      </c>
      <c r="P5" s="10">
        <v>11</v>
      </c>
      <c r="Q5" s="10">
        <v>12</v>
      </c>
      <c r="R5" s="10">
        <v>13</v>
      </c>
      <c r="S5" s="11" t="s">
        <v>3</v>
      </c>
      <c r="T5" s="12" t="s">
        <v>4</v>
      </c>
      <c r="U5" s="13" t="s">
        <v>5</v>
      </c>
      <c r="V5" s="14" t="s">
        <v>6</v>
      </c>
      <c r="W5" s="15" t="s">
        <v>7</v>
      </c>
      <c r="X5" s="16" t="s">
        <v>8</v>
      </c>
      <c r="Y5" s="17" t="s">
        <v>9</v>
      </c>
      <c r="Z5" s="18"/>
    </row>
    <row r="6" spans="2:26" ht="22" customHeight="1" x14ac:dyDescent="0.25">
      <c r="C6" s="10"/>
      <c r="D6" s="145" t="s">
        <v>32</v>
      </c>
      <c r="E6" s="146"/>
      <c r="F6" s="146"/>
      <c r="G6" s="146"/>
      <c r="H6" s="19"/>
      <c r="I6" s="147" t="s">
        <v>33</v>
      </c>
      <c r="J6" s="148"/>
      <c r="K6" s="148"/>
      <c r="L6" s="148"/>
      <c r="M6" s="19"/>
      <c r="N6" s="20"/>
      <c r="O6" s="149" t="s">
        <v>34</v>
      </c>
      <c r="P6" s="150"/>
      <c r="Q6" s="150"/>
      <c r="R6" s="150"/>
      <c r="S6" s="19"/>
      <c r="T6" s="21"/>
      <c r="U6" s="22"/>
      <c r="V6" s="22"/>
      <c r="W6" s="22"/>
      <c r="X6" s="22"/>
      <c r="Y6" s="23"/>
    </row>
    <row r="7" spans="2:26" ht="22" customHeight="1" x14ac:dyDescent="0.25">
      <c r="C7" s="24"/>
      <c r="D7" s="25">
        <v>44915</v>
      </c>
      <c r="E7" s="25">
        <v>44922</v>
      </c>
      <c r="F7" s="25">
        <v>44929</v>
      </c>
      <c r="G7" s="25">
        <v>44936</v>
      </c>
      <c r="H7" s="25" t="s">
        <v>1</v>
      </c>
      <c r="I7" s="25">
        <v>44578</v>
      </c>
      <c r="J7" s="25">
        <v>44585</v>
      </c>
      <c r="K7" s="25">
        <v>44592</v>
      </c>
      <c r="L7" s="25">
        <v>44599</v>
      </c>
      <c r="M7" s="25" t="s">
        <v>1</v>
      </c>
      <c r="N7" s="25">
        <v>44606</v>
      </c>
      <c r="O7" s="25">
        <v>44613</v>
      </c>
      <c r="P7" s="25">
        <v>44620</v>
      </c>
      <c r="Q7" s="25">
        <v>44627</v>
      </c>
      <c r="R7" s="25">
        <v>44634</v>
      </c>
      <c r="S7" s="26"/>
      <c r="T7" s="1"/>
      <c r="U7" s="7"/>
      <c r="V7" s="7"/>
      <c r="W7" s="7"/>
      <c r="X7" s="22"/>
      <c r="Y7" s="27"/>
    </row>
    <row r="8" spans="2:26" ht="22" customHeight="1" x14ac:dyDescent="0.25">
      <c r="C8" s="28"/>
      <c r="D8" s="29"/>
      <c r="E8" s="29"/>
      <c r="F8" s="30" t="s">
        <v>10</v>
      </c>
      <c r="G8" s="29" t="s">
        <v>11</v>
      </c>
      <c r="H8" s="29"/>
      <c r="I8" s="29"/>
      <c r="J8" s="29"/>
      <c r="K8" s="29"/>
      <c r="L8" s="30" t="s">
        <v>12</v>
      </c>
      <c r="M8" s="29"/>
      <c r="N8" s="29" t="s">
        <v>13</v>
      </c>
      <c r="O8" s="29"/>
      <c r="P8" s="29"/>
      <c r="Q8" s="30" t="s">
        <v>14</v>
      </c>
      <c r="R8" s="29" t="s">
        <v>15</v>
      </c>
      <c r="S8" s="29"/>
      <c r="T8" s="31"/>
      <c r="U8" s="32" t="s">
        <v>1</v>
      </c>
      <c r="V8" s="32"/>
      <c r="W8" s="32" t="s">
        <v>1</v>
      </c>
      <c r="X8" s="32" t="s">
        <v>1</v>
      </c>
      <c r="Y8" s="33"/>
    </row>
    <row r="9" spans="2:26" ht="11" customHeight="1" thickBot="1" x14ac:dyDescent="0.3">
      <c r="C9" s="2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31"/>
      <c r="U9" s="32"/>
      <c r="V9" s="32"/>
      <c r="W9" s="32"/>
      <c r="X9" s="32"/>
      <c r="Y9" s="33"/>
    </row>
    <row r="10" spans="2:26" ht="22" customHeight="1" thickBot="1" x14ac:dyDescent="0.3">
      <c r="B10" s="34">
        <v>54</v>
      </c>
      <c r="C10" s="34" t="s">
        <v>17</v>
      </c>
      <c r="D10" s="35">
        <v>1</v>
      </c>
      <c r="E10" s="35">
        <v>2</v>
      </c>
      <c r="F10" s="36">
        <v>3</v>
      </c>
      <c r="G10" s="36">
        <v>4</v>
      </c>
      <c r="H10" s="37">
        <f t="shared" ref="H10:H45" si="0">SUM(D10:G10)</f>
        <v>10</v>
      </c>
      <c r="I10" s="35"/>
      <c r="J10" s="35"/>
      <c r="K10" s="35"/>
      <c r="L10" s="35"/>
      <c r="M10" s="38">
        <f t="shared" ref="M10:M34" si="1">SUM(I10:L10)</f>
        <v>0</v>
      </c>
      <c r="N10" s="35"/>
      <c r="O10" s="35"/>
      <c r="P10" s="35"/>
      <c r="Q10" s="35"/>
      <c r="R10" s="35"/>
      <c r="S10" s="38">
        <f t="shared" ref="S10:S45" si="2">SUM(O10:R10)</f>
        <v>0</v>
      </c>
      <c r="T10" s="39">
        <f t="shared" ref="T10:T41" si="3">COUNTA(D10:S10)-3</f>
        <v>4</v>
      </c>
      <c r="U10" s="40"/>
      <c r="V10" s="40"/>
      <c r="W10" s="40">
        <f>SUM(H10+M10+S10)</f>
        <v>10</v>
      </c>
      <c r="X10" s="41">
        <f>SUM(W10)</f>
        <v>10</v>
      </c>
      <c r="Y10" s="42">
        <f>SUM(X10*D50)</f>
        <v>5</v>
      </c>
      <c r="Z10" s="18"/>
    </row>
    <row r="11" spans="2:26" ht="22" customHeight="1" thickBot="1" x14ac:dyDescent="0.3">
      <c r="B11" s="43">
        <v>28</v>
      </c>
      <c r="C11" s="43" t="s">
        <v>1</v>
      </c>
      <c r="D11" s="44"/>
      <c r="E11" s="44"/>
      <c r="F11" s="45"/>
      <c r="G11" s="44"/>
      <c r="H11" s="46">
        <f t="shared" si="0"/>
        <v>0</v>
      </c>
      <c r="I11" s="44"/>
      <c r="J11" s="44"/>
      <c r="K11" s="44"/>
      <c r="L11" s="45"/>
      <c r="M11" s="38">
        <f t="shared" si="1"/>
        <v>0</v>
      </c>
      <c r="N11" s="44"/>
      <c r="O11" s="44"/>
      <c r="P11" s="44"/>
      <c r="Q11" s="45"/>
      <c r="R11" s="44"/>
      <c r="S11" s="38">
        <f t="shared" si="2"/>
        <v>0</v>
      </c>
      <c r="T11" s="39">
        <f t="shared" si="3"/>
        <v>0</v>
      </c>
      <c r="U11" s="47"/>
      <c r="V11" s="48"/>
      <c r="W11" s="40">
        <f t="shared" ref="W11:W45" si="4">SUM(H11+M11+S11)</f>
        <v>0</v>
      </c>
      <c r="X11" s="41">
        <f t="shared" ref="X11:X46" si="5">SUM(W11)</f>
        <v>0</v>
      </c>
      <c r="Y11" s="49">
        <f>SUM(X11*D51)</f>
        <v>0</v>
      </c>
      <c r="Z11" s="18"/>
    </row>
    <row r="12" spans="2:26" ht="22" customHeight="1" thickBot="1" x14ac:dyDescent="0.3">
      <c r="B12" s="43">
        <v>28</v>
      </c>
      <c r="C12" s="50" t="s">
        <v>1</v>
      </c>
      <c r="D12" s="51"/>
      <c r="E12" s="51"/>
      <c r="F12" s="52"/>
      <c r="G12" s="51"/>
      <c r="H12" s="53">
        <f t="shared" si="0"/>
        <v>0</v>
      </c>
      <c r="I12" s="51"/>
      <c r="J12" s="51"/>
      <c r="K12" s="51"/>
      <c r="L12" s="52"/>
      <c r="M12" s="38">
        <f t="shared" si="1"/>
        <v>0</v>
      </c>
      <c r="N12" s="51"/>
      <c r="O12" s="51"/>
      <c r="P12" s="51"/>
      <c r="Q12" s="52"/>
      <c r="R12" s="51"/>
      <c r="S12" s="38">
        <f t="shared" si="2"/>
        <v>0</v>
      </c>
      <c r="T12" s="39">
        <f t="shared" si="3"/>
        <v>0</v>
      </c>
      <c r="U12" s="54"/>
      <c r="V12" s="55"/>
      <c r="W12" s="40">
        <f t="shared" si="4"/>
        <v>0</v>
      </c>
      <c r="X12" s="41">
        <f t="shared" si="5"/>
        <v>0</v>
      </c>
      <c r="Y12" s="49">
        <f>SUM(X12*D51)</f>
        <v>0</v>
      </c>
      <c r="Z12" s="18"/>
    </row>
    <row r="13" spans="2:26" ht="22" customHeight="1" thickBot="1" x14ac:dyDescent="0.3">
      <c r="B13" s="56">
        <v>24</v>
      </c>
      <c r="C13" s="57" t="s">
        <v>1</v>
      </c>
      <c r="D13" s="58"/>
      <c r="E13" s="58"/>
      <c r="F13" s="52"/>
      <c r="G13" s="58"/>
      <c r="H13" s="53">
        <f t="shared" si="0"/>
        <v>0</v>
      </c>
      <c r="I13" s="58"/>
      <c r="J13" s="58"/>
      <c r="K13" s="58"/>
      <c r="L13" s="52"/>
      <c r="M13" s="38">
        <f t="shared" si="1"/>
        <v>0</v>
      </c>
      <c r="N13" s="58"/>
      <c r="O13" s="58"/>
      <c r="P13" s="58"/>
      <c r="Q13" s="52"/>
      <c r="R13" s="58"/>
      <c r="S13" s="38">
        <f t="shared" si="2"/>
        <v>0</v>
      </c>
      <c r="T13" s="39">
        <f t="shared" si="3"/>
        <v>0</v>
      </c>
      <c r="U13" s="54"/>
      <c r="V13" s="55"/>
      <c r="W13" s="40">
        <f t="shared" si="4"/>
        <v>0</v>
      </c>
      <c r="X13" s="41">
        <f t="shared" si="5"/>
        <v>0</v>
      </c>
      <c r="Y13" s="49">
        <f>SUM(X13*D52)</f>
        <v>0</v>
      </c>
      <c r="Z13" s="18"/>
    </row>
    <row r="14" spans="2:26" ht="22" customHeight="1" thickBot="1" x14ac:dyDescent="0.3">
      <c r="B14" s="56">
        <v>24</v>
      </c>
      <c r="C14" s="59" t="s">
        <v>1</v>
      </c>
      <c r="D14" s="58"/>
      <c r="E14" s="58"/>
      <c r="F14" s="52"/>
      <c r="G14" s="58"/>
      <c r="H14" s="53">
        <f t="shared" si="0"/>
        <v>0</v>
      </c>
      <c r="I14" s="58"/>
      <c r="J14" s="58"/>
      <c r="K14" s="58"/>
      <c r="L14" s="52"/>
      <c r="M14" s="38">
        <f t="shared" si="1"/>
        <v>0</v>
      </c>
      <c r="N14" s="58"/>
      <c r="O14" s="58"/>
      <c r="P14" s="58"/>
      <c r="Q14" s="52"/>
      <c r="R14" s="58"/>
      <c r="S14" s="38">
        <f t="shared" si="2"/>
        <v>0</v>
      </c>
      <c r="T14" s="39">
        <f t="shared" si="3"/>
        <v>0</v>
      </c>
      <c r="U14" s="54"/>
      <c r="V14" s="55"/>
      <c r="W14" s="40">
        <f t="shared" si="4"/>
        <v>0</v>
      </c>
      <c r="X14" s="41">
        <f t="shared" si="5"/>
        <v>0</v>
      </c>
      <c r="Y14" s="49">
        <f>SUM(X14*D52)</f>
        <v>0</v>
      </c>
      <c r="Z14" s="18"/>
    </row>
    <row r="15" spans="2:26" ht="22" customHeight="1" thickBot="1" x14ac:dyDescent="0.3">
      <c r="B15" s="56">
        <v>24</v>
      </c>
      <c r="C15" s="60" t="s">
        <v>29</v>
      </c>
      <c r="D15" s="58">
        <v>2</v>
      </c>
      <c r="E15" s="58">
        <v>4</v>
      </c>
      <c r="F15" s="52">
        <v>5</v>
      </c>
      <c r="G15" s="58">
        <v>6</v>
      </c>
      <c r="H15" s="53">
        <f t="shared" si="0"/>
        <v>17</v>
      </c>
      <c r="I15" s="58"/>
      <c r="J15" s="58"/>
      <c r="K15" s="58"/>
      <c r="L15" s="52"/>
      <c r="M15" s="38">
        <f t="shared" si="1"/>
        <v>0</v>
      </c>
      <c r="N15" s="58"/>
      <c r="O15" s="58"/>
      <c r="P15" s="58"/>
      <c r="Q15" s="52"/>
      <c r="R15" s="58"/>
      <c r="S15" s="38">
        <f t="shared" si="2"/>
        <v>0</v>
      </c>
      <c r="T15" s="39">
        <f t="shared" si="3"/>
        <v>4</v>
      </c>
      <c r="U15" s="54"/>
      <c r="V15" s="55"/>
      <c r="W15" s="40">
        <f t="shared" si="4"/>
        <v>17</v>
      </c>
      <c r="X15" s="41">
        <f t="shared" si="5"/>
        <v>17</v>
      </c>
      <c r="Y15" s="49">
        <f>SUM(X15*D52)</f>
        <v>4.08</v>
      </c>
      <c r="Z15" s="18"/>
    </row>
    <row r="16" spans="2:26" ht="22" customHeight="1" thickBot="1" x14ac:dyDescent="0.3">
      <c r="B16" s="56">
        <v>24</v>
      </c>
      <c r="C16" s="59" t="s">
        <v>1</v>
      </c>
      <c r="D16" s="58"/>
      <c r="E16" s="58"/>
      <c r="F16" s="52"/>
      <c r="G16" s="58"/>
      <c r="H16" s="53">
        <f t="shared" si="0"/>
        <v>0</v>
      </c>
      <c r="I16" s="58"/>
      <c r="J16" s="58"/>
      <c r="K16" s="58"/>
      <c r="L16" s="52"/>
      <c r="M16" s="38">
        <f t="shared" si="1"/>
        <v>0</v>
      </c>
      <c r="N16" s="58"/>
      <c r="O16" s="58"/>
      <c r="P16" s="58"/>
      <c r="Q16" s="52"/>
      <c r="R16" s="58"/>
      <c r="S16" s="38">
        <f t="shared" si="2"/>
        <v>0</v>
      </c>
      <c r="T16" s="39">
        <f t="shared" si="3"/>
        <v>0</v>
      </c>
      <c r="U16" s="54"/>
      <c r="V16" s="55"/>
      <c r="W16" s="40">
        <f t="shared" si="4"/>
        <v>0</v>
      </c>
      <c r="X16" s="41">
        <f t="shared" si="5"/>
        <v>0</v>
      </c>
      <c r="Y16" s="49">
        <f>SUM(X16*D53)</f>
        <v>0</v>
      </c>
      <c r="Z16" s="18"/>
    </row>
    <row r="17" spans="2:26" ht="22" customHeight="1" thickBot="1" x14ac:dyDescent="0.3">
      <c r="B17" s="56">
        <v>24</v>
      </c>
      <c r="C17" s="60" t="s">
        <v>1</v>
      </c>
      <c r="D17" s="58"/>
      <c r="E17" s="58"/>
      <c r="F17" s="52"/>
      <c r="G17" s="58"/>
      <c r="H17" s="53">
        <f t="shared" si="0"/>
        <v>0</v>
      </c>
      <c r="I17" s="58"/>
      <c r="J17" s="58"/>
      <c r="K17" s="58"/>
      <c r="L17" s="52"/>
      <c r="M17" s="38">
        <f t="shared" si="1"/>
        <v>0</v>
      </c>
      <c r="N17" s="58"/>
      <c r="O17" s="58"/>
      <c r="P17" s="58"/>
      <c r="Q17" s="52"/>
      <c r="R17" s="58"/>
      <c r="S17" s="38">
        <f t="shared" si="2"/>
        <v>0</v>
      </c>
      <c r="T17" s="39">
        <f t="shared" si="3"/>
        <v>0</v>
      </c>
      <c r="U17" s="54"/>
      <c r="V17" s="55"/>
      <c r="W17" s="40">
        <f t="shared" si="4"/>
        <v>0</v>
      </c>
      <c r="X17" s="41">
        <f t="shared" si="5"/>
        <v>0</v>
      </c>
      <c r="Y17" s="49">
        <f>SUM(X17*D54)</f>
        <v>0</v>
      </c>
      <c r="Z17" s="18"/>
    </row>
    <row r="18" spans="2:26" ht="22" customHeight="1" thickBot="1" x14ac:dyDescent="0.3">
      <c r="B18" s="56">
        <v>24</v>
      </c>
      <c r="C18" s="57" t="s">
        <v>1</v>
      </c>
      <c r="D18" s="58"/>
      <c r="E18" s="58"/>
      <c r="F18" s="52"/>
      <c r="G18" s="58"/>
      <c r="H18" s="53">
        <f t="shared" si="0"/>
        <v>0</v>
      </c>
      <c r="I18" s="58"/>
      <c r="J18" s="58"/>
      <c r="K18" s="58"/>
      <c r="L18" s="52"/>
      <c r="M18" s="38">
        <f t="shared" si="1"/>
        <v>0</v>
      </c>
      <c r="N18" s="58"/>
      <c r="O18" s="58"/>
      <c r="P18" s="58"/>
      <c r="Q18" s="52"/>
      <c r="R18" s="58"/>
      <c r="S18" s="38">
        <f>SUM(O18:R18)</f>
        <v>0</v>
      </c>
      <c r="T18" s="39">
        <f t="shared" si="3"/>
        <v>0</v>
      </c>
      <c r="U18" s="54"/>
      <c r="V18" s="55"/>
      <c r="W18" s="40">
        <f t="shared" si="4"/>
        <v>0</v>
      </c>
      <c r="X18" s="41">
        <f t="shared" si="5"/>
        <v>0</v>
      </c>
      <c r="Y18" s="49">
        <f>SUM(X18*D54)</f>
        <v>0</v>
      </c>
      <c r="Z18" s="18"/>
    </row>
    <row r="19" spans="2:26" ht="22" customHeight="1" thickBot="1" x14ac:dyDescent="0.3">
      <c r="B19" s="56">
        <v>24</v>
      </c>
      <c r="C19" s="60" t="s">
        <v>1</v>
      </c>
      <c r="D19" s="58"/>
      <c r="E19" s="58"/>
      <c r="F19" s="52"/>
      <c r="G19" s="58"/>
      <c r="H19" s="53">
        <f t="shared" si="0"/>
        <v>0</v>
      </c>
      <c r="I19" s="58"/>
      <c r="J19" s="58"/>
      <c r="K19" s="58"/>
      <c r="L19" s="52"/>
      <c r="M19" s="38">
        <f t="shared" si="1"/>
        <v>0</v>
      </c>
      <c r="N19" s="58"/>
      <c r="O19" s="58"/>
      <c r="P19" s="58"/>
      <c r="Q19" s="52"/>
      <c r="R19" s="58"/>
      <c r="S19" s="38">
        <f t="shared" si="2"/>
        <v>0</v>
      </c>
      <c r="T19" s="39">
        <f t="shared" si="3"/>
        <v>0</v>
      </c>
      <c r="U19" s="54"/>
      <c r="V19" s="55"/>
      <c r="W19" s="40">
        <f t="shared" si="4"/>
        <v>0</v>
      </c>
      <c r="X19" s="41">
        <f t="shared" si="5"/>
        <v>0</v>
      </c>
      <c r="Y19" s="49">
        <f>SUM(X19*D52)</f>
        <v>0</v>
      </c>
      <c r="Z19" s="18"/>
    </row>
    <row r="20" spans="2:26" ht="22" customHeight="1" thickBot="1" x14ac:dyDescent="0.3">
      <c r="B20" s="61">
        <v>19</v>
      </c>
      <c r="C20" s="117" t="s">
        <v>30</v>
      </c>
      <c r="D20" s="62">
        <v>3</v>
      </c>
      <c r="E20" s="62">
        <v>5</v>
      </c>
      <c r="F20" s="52">
        <v>7</v>
      </c>
      <c r="G20" s="62">
        <v>9</v>
      </c>
      <c r="H20" s="53">
        <f t="shared" si="0"/>
        <v>24</v>
      </c>
      <c r="I20" s="62"/>
      <c r="J20" s="62"/>
      <c r="K20" s="62"/>
      <c r="L20" s="52"/>
      <c r="M20" s="38">
        <f t="shared" si="1"/>
        <v>0</v>
      </c>
      <c r="N20" s="62"/>
      <c r="O20" s="62"/>
      <c r="P20" s="62"/>
      <c r="Q20" s="52"/>
      <c r="R20" s="62"/>
      <c r="S20" s="38">
        <f t="shared" si="2"/>
        <v>0</v>
      </c>
      <c r="T20" s="39">
        <f t="shared" si="3"/>
        <v>4</v>
      </c>
      <c r="U20" s="54"/>
      <c r="V20" s="55"/>
      <c r="W20" s="40">
        <f t="shared" si="4"/>
        <v>24</v>
      </c>
      <c r="X20" s="41">
        <f t="shared" si="5"/>
        <v>24</v>
      </c>
      <c r="Y20" s="49">
        <f>SUM(X20*D53)</f>
        <v>4.5600000000000005</v>
      </c>
      <c r="Z20" s="18"/>
    </row>
    <row r="21" spans="2:26" ht="22" customHeight="1" thickBot="1" x14ac:dyDescent="0.3">
      <c r="B21" s="61">
        <v>19</v>
      </c>
      <c r="C21" s="62" t="s">
        <v>1</v>
      </c>
      <c r="D21" s="62"/>
      <c r="E21" s="62"/>
      <c r="F21" s="52"/>
      <c r="G21" s="62"/>
      <c r="H21" s="53">
        <f t="shared" si="0"/>
        <v>0</v>
      </c>
      <c r="I21" s="62"/>
      <c r="J21" s="62"/>
      <c r="K21" s="62"/>
      <c r="L21" s="52"/>
      <c r="M21" s="38">
        <f t="shared" si="1"/>
        <v>0</v>
      </c>
      <c r="N21" s="62"/>
      <c r="O21" s="62"/>
      <c r="P21" s="62"/>
      <c r="Q21" s="52"/>
      <c r="R21" s="62"/>
      <c r="S21" s="38">
        <f t="shared" si="2"/>
        <v>0</v>
      </c>
      <c r="T21" s="39">
        <f t="shared" si="3"/>
        <v>0</v>
      </c>
      <c r="U21" s="54"/>
      <c r="V21" s="55"/>
      <c r="W21" s="40">
        <f t="shared" si="4"/>
        <v>0</v>
      </c>
      <c r="X21" s="41">
        <f t="shared" si="5"/>
        <v>0</v>
      </c>
      <c r="Y21" s="49">
        <f>SUM(X21*D53)</f>
        <v>0</v>
      </c>
      <c r="Z21" s="18"/>
    </row>
    <row r="22" spans="2:26" ht="22" customHeight="1" thickBot="1" x14ac:dyDescent="0.3">
      <c r="B22" s="61">
        <v>19</v>
      </c>
      <c r="C22" s="62" t="s">
        <v>1</v>
      </c>
      <c r="D22" s="62"/>
      <c r="E22" s="62"/>
      <c r="F22" s="52"/>
      <c r="G22" s="62"/>
      <c r="H22" s="53">
        <f t="shared" si="0"/>
        <v>0</v>
      </c>
      <c r="I22" s="62"/>
      <c r="J22" s="62"/>
      <c r="K22" s="62"/>
      <c r="L22" s="52"/>
      <c r="M22" s="38">
        <f t="shared" si="1"/>
        <v>0</v>
      </c>
      <c r="N22" s="62"/>
      <c r="O22" s="62"/>
      <c r="P22" s="62"/>
      <c r="Q22" s="52"/>
      <c r="R22" s="62"/>
      <c r="S22" s="38">
        <f t="shared" si="2"/>
        <v>0</v>
      </c>
      <c r="T22" s="39">
        <f t="shared" si="3"/>
        <v>0</v>
      </c>
      <c r="U22" s="54"/>
      <c r="V22" s="55"/>
      <c r="W22" s="40">
        <f t="shared" si="4"/>
        <v>0</v>
      </c>
      <c r="X22" s="41">
        <f t="shared" si="5"/>
        <v>0</v>
      </c>
      <c r="Y22" s="49">
        <f>SUM(X22*D53)</f>
        <v>0</v>
      </c>
      <c r="Z22" s="18"/>
    </row>
    <row r="23" spans="2:26" ht="22" customHeight="1" thickBot="1" x14ac:dyDescent="0.3">
      <c r="B23" s="63">
        <v>14</v>
      </c>
      <c r="C23" s="63" t="s">
        <v>31</v>
      </c>
      <c r="D23" s="64">
        <v>1</v>
      </c>
      <c r="E23" s="64">
        <v>2</v>
      </c>
      <c r="F23" s="52">
        <v>3</v>
      </c>
      <c r="G23" s="64">
        <v>4</v>
      </c>
      <c r="H23" s="53">
        <f t="shared" si="0"/>
        <v>10</v>
      </c>
      <c r="I23" s="64"/>
      <c r="J23" s="64"/>
      <c r="K23" s="64"/>
      <c r="L23" s="52"/>
      <c r="M23" s="38">
        <f t="shared" si="1"/>
        <v>0</v>
      </c>
      <c r="N23" s="64"/>
      <c r="O23" s="64"/>
      <c r="P23" s="64"/>
      <c r="Q23" s="52"/>
      <c r="R23" s="64"/>
      <c r="S23" s="38">
        <f t="shared" si="2"/>
        <v>0</v>
      </c>
      <c r="T23" s="39">
        <f t="shared" si="3"/>
        <v>4</v>
      </c>
      <c r="U23" s="54"/>
      <c r="V23" s="55"/>
      <c r="W23" s="40">
        <f t="shared" si="4"/>
        <v>10</v>
      </c>
      <c r="X23" s="41">
        <f t="shared" si="5"/>
        <v>10</v>
      </c>
      <c r="Y23" s="49">
        <f>SUM(X23*0.15)</f>
        <v>1.5</v>
      </c>
      <c r="Z23" s="18"/>
    </row>
    <row r="24" spans="2:26" ht="22" customHeight="1" thickBot="1" x14ac:dyDescent="0.3">
      <c r="B24" s="63">
        <v>14</v>
      </c>
      <c r="C24" s="63"/>
      <c r="D24" s="64"/>
      <c r="E24" s="64"/>
      <c r="F24" s="52"/>
      <c r="G24" s="64"/>
      <c r="H24" s="53">
        <f t="shared" si="0"/>
        <v>0</v>
      </c>
      <c r="I24" s="64"/>
      <c r="J24" s="64"/>
      <c r="K24" s="64"/>
      <c r="L24" s="52"/>
      <c r="M24" s="38">
        <f t="shared" si="1"/>
        <v>0</v>
      </c>
      <c r="N24" s="64"/>
      <c r="O24" s="64"/>
      <c r="P24" s="64"/>
      <c r="Q24" s="52"/>
      <c r="R24" s="64"/>
      <c r="S24" s="38">
        <f t="shared" si="2"/>
        <v>0</v>
      </c>
      <c r="T24" s="39">
        <f t="shared" si="3"/>
        <v>0</v>
      </c>
      <c r="U24" s="54"/>
      <c r="V24" s="55"/>
      <c r="W24" s="40">
        <f t="shared" si="4"/>
        <v>0</v>
      </c>
      <c r="X24" s="41">
        <f t="shared" si="5"/>
        <v>0</v>
      </c>
      <c r="Y24" s="49">
        <f>SUM(X24*0.15)</f>
        <v>0</v>
      </c>
      <c r="Z24" s="18"/>
    </row>
    <row r="25" spans="2:26" ht="22" customHeight="1" thickBot="1" x14ac:dyDescent="0.3">
      <c r="B25" s="63">
        <v>14</v>
      </c>
      <c r="C25" s="63"/>
      <c r="D25" s="64"/>
      <c r="E25" s="64"/>
      <c r="F25" s="52"/>
      <c r="G25" s="64"/>
      <c r="H25" s="53">
        <f t="shared" si="0"/>
        <v>0</v>
      </c>
      <c r="I25" s="64"/>
      <c r="J25" s="64"/>
      <c r="K25" s="64"/>
      <c r="L25" s="52"/>
      <c r="M25" s="38">
        <f t="shared" si="1"/>
        <v>0</v>
      </c>
      <c r="N25" s="64"/>
      <c r="O25" s="64"/>
      <c r="P25" s="64"/>
      <c r="Q25" s="52"/>
      <c r="R25" s="64"/>
      <c r="S25" s="38">
        <f t="shared" si="2"/>
        <v>0</v>
      </c>
      <c r="T25" s="39">
        <f t="shared" si="3"/>
        <v>0</v>
      </c>
      <c r="U25" s="54"/>
      <c r="V25" s="55"/>
      <c r="W25" s="40">
        <f t="shared" si="4"/>
        <v>0</v>
      </c>
      <c r="X25" s="41">
        <f t="shared" si="5"/>
        <v>0</v>
      </c>
      <c r="Y25" s="49">
        <f>SUM(X25*D54)</f>
        <v>0</v>
      </c>
      <c r="Z25" s="18"/>
    </row>
    <row r="26" spans="2:26" ht="22" customHeight="1" thickBot="1" x14ac:dyDescent="0.3">
      <c r="B26" s="63">
        <v>14</v>
      </c>
      <c r="C26" s="65"/>
      <c r="D26" s="64"/>
      <c r="E26" s="64"/>
      <c r="F26" s="52"/>
      <c r="G26" s="64"/>
      <c r="H26" s="53">
        <f t="shared" si="0"/>
        <v>0</v>
      </c>
      <c r="I26" s="64"/>
      <c r="J26" s="64"/>
      <c r="K26" s="64"/>
      <c r="L26" s="52"/>
      <c r="M26" s="38">
        <f t="shared" si="1"/>
        <v>0</v>
      </c>
      <c r="N26" s="64"/>
      <c r="O26" s="64"/>
      <c r="P26" s="64"/>
      <c r="Q26" s="52"/>
      <c r="R26" s="64"/>
      <c r="S26" s="38">
        <f t="shared" si="2"/>
        <v>0</v>
      </c>
      <c r="T26" s="39">
        <f t="shared" si="3"/>
        <v>0</v>
      </c>
      <c r="U26" s="54"/>
      <c r="V26" s="55"/>
      <c r="W26" s="40">
        <f t="shared" si="4"/>
        <v>0</v>
      </c>
      <c r="X26" s="41">
        <f t="shared" si="5"/>
        <v>0</v>
      </c>
      <c r="Y26" s="49">
        <f t="shared" ref="Y26:Y28" si="6">SUM(X26*D55)</f>
        <v>0</v>
      </c>
      <c r="Z26" s="18"/>
    </row>
    <row r="27" spans="2:26" ht="22" customHeight="1" thickBot="1" x14ac:dyDescent="0.3">
      <c r="B27" s="63">
        <v>14</v>
      </c>
      <c r="C27" s="63"/>
      <c r="D27" s="64"/>
      <c r="E27" s="64"/>
      <c r="F27" s="52"/>
      <c r="G27" s="64"/>
      <c r="H27" s="53">
        <f t="shared" si="0"/>
        <v>0</v>
      </c>
      <c r="I27" s="64"/>
      <c r="J27" s="64"/>
      <c r="K27" s="64"/>
      <c r="L27" s="52"/>
      <c r="M27" s="38">
        <f t="shared" si="1"/>
        <v>0</v>
      </c>
      <c r="N27" s="64"/>
      <c r="O27" s="64"/>
      <c r="P27" s="64"/>
      <c r="Q27" s="52"/>
      <c r="R27" s="64"/>
      <c r="S27" s="38">
        <f t="shared" si="2"/>
        <v>0</v>
      </c>
      <c r="T27" s="39">
        <f t="shared" si="3"/>
        <v>0</v>
      </c>
      <c r="U27" s="54"/>
      <c r="V27" s="55"/>
      <c r="W27" s="40">
        <f t="shared" si="4"/>
        <v>0</v>
      </c>
      <c r="X27" s="41">
        <f t="shared" si="5"/>
        <v>0</v>
      </c>
      <c r="Y27" s="49">
        <f t="shared" si="6"/>
        <v>0</v>
      </c>
      <c r="Z27" s="18"/>
    </row>
    <row r="28" spans="2:26" ht="22" customHeight="1" thickBot="1" x14ac:dyDescent="0.3">
      <c r="B28" s="63">
        <v>14</v>
      </c>
      <c r="C28" s="63"/>
      <c r="D28" s="64"/>
      <c r="E28" s="64"/>
      <c r="F28" s="52"/>
      <c r="G28" s="64"/>
      <c r="H28" s="53">
        <f t="shared" si="0"/>
        <v>0</v>
      </c>
      <c r="I28" s="64"/>
      <c r="J28" s="64"/>
      <c r="K28" s="64"/>
      <c r="L28" s="52"/>
      <c r="M28" s="38">
        <f t="shared" si="1"/>
        <v>0</v>
      </c>
      <c r="N28" s="64"/>
      <c r="O28" s="64"/>
      <c r="P28" s="64"/>
      <c r="Q28" s="52"/>
      <c r="R28" s="64"/>
      <c r="S28" s="38">
        <f t="shared" si="2"/>
        <v>0</v>
      </c>
      <c r="T28" s="39">
        <f t="shared" si="3"/>
        <v>0</v>
      </c>
      <c r="U28" s="54"/>
      <c r="V28" s="55"/>
      <c r="W28" s="40">
        <f t="shared" si="4"/>
        <v>0</v>
      </c>
      <c r="X28" s="41">
        <f t="shared" si="5"/>
        <v>0</v>
      </c>
      <c r="Y28" s="49">
        <f t="shared" si="6"/>
        <v>0</v>
      </c>
      <c r="Z28" s="18"/>
    </row>
    <row r="29" spans="2:26" ht="22" customHeight="1" thickBot="1" x14ac:dyDescent="0.3">
      <c r="B29" s="63">
        <v>14</v>
      </c>
      <c r="C29" s="65"/>
      <c r="D29" s="64"/>
      <c r="E29" s="64"/>
      <c r="F29" s="52"/>
      <c r="G29" s="64"/>
      <c r="H29" s="53">
        <f t="shared" si="0"/>
        <v>0</v>
      </c>
      <c r="I29" s="64"/>
      <c r="J29" s="64"/>
      <c r="K29" s="64"/>
      <c r="L29" s="52"/>
      <c r="M29" s="38">
        <f t="shared" si="1"/>
        <v>0</v>
      </c>
      <c r="N29" s="64"/>
      <c r="O29" s="64"/>
      <c r="P29" s="64"/>
      <c r="Q29" s="52"/>
      <c r="R29" s="64"/>
      <c r="S29" s="38">
        <f t="shared" si="2"/>
        <v>0</v>
      </c>
      <c r="T29" s="39">
        <f t="shared" si="3"/>
        <v>0</v>
      </c>
      <c r="U29" s="54"/>
      <c r="V29" s="55"/>
      <c r="W29" s="40">
        <f t="shared" si="4"/>
        <v>0</v>
      </c>
      <c r="X29" s="41">
        <f t="shared" si="5"/>
        <v>0</v>
      </c>
      <c r="Y29" s="49">
        <f>SUM(X29*D56)</f>
        <v>0</v>
      </c>
      <c r="Z29" s="18"/>
    </row>
    <row r="30" spans="2:26" ht="22" customHeight="1" thickBot="1" x14ac:dyDescent="0.3">
      <c r="B30" s="66">
        <v>9</v>
      </c>
      <c r="C30" s="66"/>
      <c r="D30" s="67"/>
      <c r="E30" s="67"/>
      <c r="F30" s="52"/>
      <c r="G30" s="67"/>
      <c r="H30" s="53">
        <f t="shared" si="0"/>
        <v>0</v>
      </c>
      <c r="I30" s="67"/>
      <c r="J30" s="67"/>
      <c r="K30" s="67"/>
      <c r="L30" s="52"/>
      <c r="M30" s="38">
        <f t="shared" si="1"/>
        <v>0</v>
      </c>
      <c r="N30" s="67"/>
      <c r="O30" s="67"/>
      <c r="P30" s="67"/>
      <c r="Q30" s="52"/>
      <c r="R30" s="67"/>
      <c r="S30" s="38">
        <f t="shared" si="2"/>
        <v>0</v>
      </c>
      <c r="T30" s="39">
        <f t="shared" si="3"/>
        <v>0</v>
      </c>
      <c r="U30" s="54"/>
      <c r="V30" s="55"/>
      <c r="W30" s="40">
        <f t="shared" si="4"/>
        <v>0</v>
      </c>
      <c r="X30" s="41">
        <f t="shared" si="5"/>
        <v>0</v>
      </c>
      <c r="Y30" s="49">
        <f>SUM(X30*0.1)</f>
        <v>0</v>
      </c>
      <c r="Z30" s="18"/>
    </row>
    <row r="31" spans="2:26" ht="22" customHeight="1" thickBot="1" x14ac:dyDescent="0.3">
      <c r="B31" s="66">
        <v>9</v>
      </c>
      <c r="C31" s="66"/>
      <c r="D31" s="67"/>
      <c r="E31" s="67"/>
      <c r="F31" s="52"/>
      <c r="G31" s="67"/>
      <c r="H31" s="53">
        <f t="shared" si="0"/>
        <v>0</v>
      </c>
      <c r="I31" s="67"/>
      <c r="J31" s="67"/>
      <c r="K31" s="67"/>
      <c r="L31" s="52"/>
      <c r="M31" s="38">
        <f t="shared" si="1"/>
        <v>0</v>
      </c>
      <c r="N31" s="67"/>
      <c r="O31" s="67"/>
      <c r="P31" s="67"/>
      <c r="Q31" s="52"/>
      <c r="R31" s="67"/>
      <c r="S31" s="38">
        <f t="shared" si="2"/>
        <v>0</v>
      </c>
      <c r="T31" s="39">
        <f t="shared" si="3"/>
        <v>0</v>
      </c>
      <c r="U31" s="54"/>
      <c r="V31" s="55"/>
      <c r="W31" s="40">
        <f t="shared" si="4"/>
        <v>0</v>
      </c>
      <c r="X31" s="41">
        <f t="shared" si="5"/>
        <v>0</v>
      </c>
      <c r="Y31" s="49">
        <f>SUM(X31*D55)</f>
        <v>0</v>
      </c>
      <c r="Z31" s="18"/>
    </row>
    <row r="32" spans="2:26" ht="22" customHeight="1" thickBot="1" x14ac:dyDescent="0.3">
      <c r="B32" s="66">
        <v>9</v>
      </c>
      <c r="C32" s="66"/>
      <c r="D32" s="67"/>
      <c r="E32" s="67"/>
      <c r="F32" s="52"/>
      <c r="G32" s="67"/>
      <c r="H32" s="53">
        <f t="shared" si="0"/>
        <v>0</v>
      </c>
      <c r="I32" s="67"/>
      <c r="J32" s="67"/>
      <c r="K32" s="67"/>
      <c r="L32" s="52"/>
      <c r="M32" s="38">
        <f t="shared" si="1"/>
        <v>0</v>
      </c>
      <c r="N32" s="67"/>
      <c r="O32" s="67"/>
      <c r="P32" s="67"/>
      <c r="Q32" s="52"/>
      <c r="R32" s="67"/>
      <c r="S32" s="38">
        <f t="shared" si="2"/>
        <v>0</v>
      </c>
      <c r="T32" s="39">
        <f t="shared" si="3"/>
        <v>0</v>
      </c>
      <c r="U32" s="54"/>
      <c r="V32" s="55"/>
      <c r="W32" s="40">
        <f t="shared" si="4"/>
        <v>0</v>
      </c>
      <c r="X32" s="41">
        <f t="shared" si="5"/>
        <v>0</v>
      </c>
      <c r="Y32" s="49">
        <f>SUM(X32*D55)</f>
        <v>0</v>
      </c>
      <c r="Z32" s="18"/>
    </row>
    <row r="33" spans="2:26" ht="22" customHeight="1" thickBot="1" x14ac:dyDescent="0.3">
      <c r="B33" s="66">
        <v>9</v>
      </c>
      <c r="C33" s="66"/>
      <c r="D33" s="67"/>
      <c r="E33" s="67"/>
      <c r="F33" s="52"/>
      <c r="G33" s="67"/>
      <c r="H33" s="53">
        <f t="shared" si="0"/>
        <v>0</v>
      </c>
      <c r="I33" s="67"/>
      <c r="J33" s="67"/>
      <c r="K33" s="67"/>
      <c r="L33" s="52"/>
      <c r="M33" s="38">
        <f t="shared" si="1"/>
        <v>0</v>
      </c>
      <c r="N33" s="67"/>
      <c r="O33" s="67"/>
      <c r="P33" s="67"/>
      <c r="Q33" s="52"/>
      <c r="R33" s="67"/>
      <c r="S33" s="38">
        <f t="shared" si="2"/>
        <v>0</v>
      </c>
      <c r="T33" s="39">
        <f t="shared" si="3"/>
        <v>0</v>
      </c>
      <c r="U33" s="54"/>
      <c r="V33" s="55"/>
      <c r="W33" s="40">
        <f t="shared" si="4"/>
        <v>0</v>
      </c>
      <c r="X33" s="41">
        <f t="shared" si="5"/>
        <v>0</v>
      </c>
      <c r="Y33" s="49">
        <f>SUM(X33*D55)</f>
        <v>0</v>
      </c>
      <c r="Z33" s="18"/>
    </row>
    <row r="34" spans="2:26" ht="22" customHeight="1" thickBot="1" x14ac:dyDescent="0.3">
      <c r="B34" s="66">
        <v>9</v>
      </c>
      <c r="C34" s="66"/>
      <c r="D34" s="67"/>
      <c r="E34" s="67"/>
      <c r="F34" s="52"/>
      <c r="G34" s="67"/>
      <c r="H34" s="53">
        <f t="shared" si="0"/>
        <v>0</v>
      </c>
      <c r="I34" s="67"/>
      <c r="J34" s="67"/>
      <c r="K34" s="67"/>
      <c r="L34" s="52"/>
      <c r="M34" s="38">
        <f t="shared" si="1"/>
        <v>0</v>
      </c>
      <c r="N34" s="67"/>
      <c r="O34" s="67"/>
      <c r="P34" s="67"/>
      <c r="Q34" s="52"/>
      <c r="R34" s="67"/>
      <c r="S34" s="38">
        <f t="shared" si="2"/>
        <v>0</v>
      </c>
      <c r="T34" s="39">
        <f t="shared" si="3"/>
        <v>0</v>
      </c>
      <c r="U34" s="54"/>
      <c r="V34" s="55"/>
      <c r="W34" s="40">
        <f t="shared" si="4"/>
        <v>0</v>
      </c>
      <c r="X34" s="41">
        <f t="shared" si="5"/>
        <v>0</v>
      </c>
      <c r="Y34" s="49">
        <f>SUM(X34*D55)</f>
        <v>0</v>
      </c>
      <c r="Z34" s="18"/>
    </row>
    <row r="35" spans="2:26" ht="22" customHeight="1" thickBot="1" x14ac:dyDescent="0.3">
      <c r="B35" s="66">
        <v>9</v>
      </c>
      <c r="C35" s="68"/>
      <c r="D35" s="67"/>
      <c r="E35" s="67"/>
      <c r="F35" s="52"/>
      <c r="G35" s="67"/>
      <c r="H35" s="53">
        <f t="shared" si="0"/>
        <v>0</v>
      </c>
      <c r="I35" s="67"/>
      <c r="J35" s="67"/>
      <c r="K35" s="67"/>
      <c r="L35" s="52"/>
      <c r="M35" s="38">
        <f t="shared" ref="M35:M39" si="7">SUM(I35:L35)</f>
        <v>0</v>
      </c>
      <c r="N35" s="67"/>
      <c r="O35" s="67"/>
      <c r="P35" s="67"/>
      <c r="Q35" s="52"/>
      <c r="R35" s="67"/>
      <c r="S35" s="38">
        <f t="shared" si="2"/>
        <v>0</v>
      </c>
      <c r="T35" s="39">
        <f t="shared" si="3"/>
        <v>0</v>
      </c>
      <c r="U35" s="54"/>
      <c r="V35" s="55"/>
      <c r="W35" s="40">
        <f t="shared" si="4"/>
        <v>0</v>
      </c>
      <c r="X35" s="41">
        <f t="shared" si="5"/>
        <v>0</v>
      </c>
      <c r="Y35" s="49">
        <f>SUM(X35*D56)</f>
        <v>0</v>
      </c>
      <c r="Z35" s="18"/>
    </row>
    <row r="36" spans="2:26" ht="22" customHeight="1" thickBot="1" x14ac:dyDescent="0.3">
      <c r="B36" s="66"/>
      <c r="C36" s="68"/>
      <c r="D36" s="67"/>
      <c r="E36" s="67"/>
      <c r="F36" s="52"/>
      <c r="G36" s="67"/>
      <c r="H36" s="53">
        <f t="shared" si="0"/>
        <v>0</v>
      </c>
      <c r="I36" s="67"/>
      <c r="J36" s="67"/>
      <c r="K36" s="67"/>
      <c r="L36" s="52"/>
      <c r="M36" s="38">
        <f t="shared" si="7"/>
        <v>0</v>
      </c>
      <c r="N36" s="67"/>
      <c r="O36" s="67"/>
      <c r="P36" s="67"/>
      <c r="Q36" s="52"/>
      <c r="R36" s="67"/>
      <c r="S36" s="38">
        <f t="shared" si="2"/>
        <v>0</v>
      </c>
      <c r="T36" s="39">
        <f t="shared" si="3"/>
        <v>0</v>
      </c>
      <c r="U36" s="54"/>
      <c r="V36" s="55"/>
      <c r="W36" s="40">
        <f t="shared" si="4"/>
        <v>0</v>
      </c>
      <c r="X36" s="41">
        <f t="shared" si="5"/>
        <v>0</v>
      </c>
      <c r="Y36" s="49"/>
      <c r="Z36" s="18"/>
    </row>
    <row r="37" spans="2:26" ht="22" customHeight="1" thickBot="1" x14ac:dyDescent="0.3">
      <c r="B37" s="66">
        <v>9</v>
      </c>
      <c r="C37" s="66"/>
      <c r="D37" s="67"/>
      <c r="E37" s="67"/>
      <c r="F37" s="52"/>
      <c r="G37" s="67"/>
      <c r="H37" s="53">
        <f t="shared" si="0"/>
        <v>0</v>
      </c>
      <c r="I37" s="67"/>
      <c r="J37" s="67"/>
      <c r="K37" s="67"/>
      <c r="L37" s="52"/>
      <c r="M37" s="38">
        <f t="shared" si="7"/>
        <v>0</v>
      </c>
      <c r="N37" s="67"/>
      <c r="O37" s="67"/>
      <c r="P37" s="67"/>
      <c r="Q37" s="52"/>
      <c r="R37" s="67"/>
      <c r="S37" s="38">
        <f t="shared" si="2"/>
        <v>0</v>
      </c>
      <c r="T37" s="39">
        <f t="shared" si="3"/>
        <v>0</v>
      </c>
      <c r="U37" s="54"/>
      <c r="V37" s="55"/>
      <c r="W37" s="40">
        <f>SUM(H37+M37+S37)</f>
        <v>0</v>
      </c>
      <c r="X37" s="41">
        <f t="shared" si="5"/>
        <v>0</v>
      </c>
      <c r="Y37" s="49">
        <f>SUM(X37*0.09)</f>
        <v>0</v>
      </c>
      <c r="Z37" s="18"/>
    </row>
    <row r="38" spans="2:26" ht="22" customHeight="1" thickBot="1" x14ac:dyDescent="0.3">
      <c r="B38" s="66">
        <v>9</v>
      </c>
      <c r="C38" s="66"/>
      <c r="D38" s="67"/>
      <c r="E38" s="67"/>
      <c r="F38" s="52"/>
      <c r="G38" s="67"/>
      <c r="H38" s="53">
        <f t="shared" si="0"/>
        <v>0</v>
      </c>
      <c r="I38" s="67"/>
      <c r="J38" s="67"/>
      <c r="K38" s="67"/>
      <c r="L38" s="52"/>
      <c r="M38" s="38">
        <f t="shared" si="7"/>
        <v>0</v>
      </c>
      <c r="N38" s="67"/>
      <c r="O38" s="67"/>
      <c r="P38" s="67"/>
      <c r="Q38" s="52"/>
      <c r="R38" s="67"/>
      <c r="S38" s="38">
        <f t="shared" si="2"/>
        <v>0</v>
      </c>
      <c r="T38" s="39">
        <f t="shared" si="3"/>
        <v>0</v>
      </c>
      <c r="U38" s="54"/>
      <c r="V38" s="55"/>
      <c r="W38" s="40">
        <f t="shared" si="4"/>
        <v>0</v>
      </c>
      <c r="X38" s="41">
        <f t="shared" si="5"/>
        <v>0</v>
      </c>
      <c r="Y38" s="49">
        <f>SUM(X38*0.09)</f>
        <v>0</v>
      </c>
      <c r="Z38" s="18"/>
    </row>
    <row r="39" spans="2:26" ht="22" customHeight="1" thickBot="1" x14ac:dyDescent="0.3">
      <c r="B39" s="69">
        <v>4</v>
      </c>
      <c r="C39" s="69"/>
      <c r="D39" s="70"/>
      <c r="E39" s="70"/>
      <c r="F39" s="52"/>
      <c r="G39" s="70"/>
      <c r="H39" s="53">
        <f t="shared" si="0"/>
        <v>0</v>
      </c>
      <c r="I39" s="70"/>
      <c r="J39" s="70"/>
      <c r="K39" s="70"/>
      <c r="L39" s="52"/>
      <c r="M39" s="38">
        <f t="shared" si="7"/>
        <v>0</v>
      </c>
      <c r="N39" s="70"/>
      <c r="O39" s="70"/>
      <c r="P39" s="70"/>
      <c r="Q39" s="52"/>
      <c r="R39" s="70"/>
      <c r="S39" s="38">
        <f t="shared" si="2"/>
        <v>0</v>
      </c>
      <c r="T39" s="39">
        <f t="shared" si="3"/>
        <v>0</v>
      </c>
      <c r="U39" s="54"/>
      <c r="V39" s="55"/>
      <c r="W39" s="40">
        <f t="shared" si="4"/>
        <v>0</v>
      </c>
      <c r="X39" s="41">
        <f t="shared" si="5"/>
        <v>0</v>
      </c>
      <c r="Y39" s="49">
        <f>SUM(X39*D56)</f>
        <v>0</v>
      </c>
      <c r="Z39" s="18"/>
    </row>
    <row r="40" spans="2:26" ht="22" customHeight="1" thickBot="1" x14ac:dyDescent="0.3">
      <c r="B40" s="69">
        <v>4</v>
      </c>
      <c r="C40" s="69"/>
      <c r="D40" s="70"/>
      <c r="E40" s="70"/>
      <c r="F40" s="52"/>
      <c r="G40" s="70"/>
      <c r="H40" s="53">
        <f t="shared" si="0"/>
        <v>0</v>
      </c>
      <c r="I40" s="70"/>
      <c r="J40" s="70"/>
      <c r="K40" s="70"/>
      <c r="L40" s="52"/>
      <c r="M40" s="38">
        <f t="shared" ref="M40:M45" si="8">SUM(I40:L40)</f>
        <v>0</v>
      </c>
      <c r="N40" s="70"/>
      <c r="O40" s="70"/>
      <c r="P40" s="70"/>
      <c r="Q40" s="52"/>
      <c r="R40" s="70"/>
      <c r="S40" s="38">
        <f t="shared" si="2"/>
        <v>0</v>
      </c>
      <c r="T40" s="39">
        <f t="shared" si="3"/>
        <v>0</v>
      </c>
      <c r="U40" s="54"/>
      <c r="V40" s="55"/>
      <c r="W40" s="40">
        <f t="shared" si="4"/>
        <v>0</v>
      </c>
      <c r="X40" s="41">
        <f t="shared" si="5"/>
        <v>0</v>
      </c>
      <c r="Y40" s="49"/>
    </row>
    <row r="41" spans="2:26" ht="22" customHeight="1" thickBot="1" x14ac:dyDescent="0.3">
      <c r="B41" s="69">
        <v>4</v>
      </c>
      <c r="C41" s="69"/>
      <c r="D41" s="70"/>
      <c r="E41" s="70"/>
      <c r="F41" s="52"/>
      <c r="G41" s="70"/>
      <c r="H41" s="53">
        <f t="shared" si="0"/>
        <v>0</v>
      </c>
      <c r="I41" s="70"/>
      <c r="J41" s="70"/>
      <c r="K41" s="70"/>
      <c r="L41" s="52"/>
      <c r="M41" s="38">
        <f t="shared" si="8"/>
        <v>0</v>
      </c>
      <c r="N41" s="70"/>
      <c r="O41" s="70"/>
      <c r="P41" s="70"/>
      <c r="Q41" s="52"/>
      <c r="R41" s="70"/>
      <c r="S41" s="38">
        <f t="shared" si="2"/>
        <v>0</v>
      </c>
      <c r="T41" s="39">
        <f t="shared" si="3"/>
        <v>0</v>
      </c>
      <c r="U41" s="54"/>
      <c r="V41" s="55"/>
      <c r="W41" s="40">
        <f t="shared" si="4"/>
        <v>0</v>
      </c>
      <c r="X41" s="41">
        <f t="shared" si="5"/>
        <v>0</v>
      </c>
      <c r="Y41" s="49"/>
    </row>
    <row r="42" spans="2:26" ht="22" customHeight="1" thickBot="1" x14ac:dyDescent="0.3">
      <c r="B42" s="69">
        <v>4</v>
      </c>
      <c r="C42" s="69"/>
      <c r="D42" s="70"/>
      <c r="E42" s="70"/>
      <c r="F42" s="52"/>
      <c r="G42" s="70"/>
      <c r="H42" s="53">
        <f t="shared" si="0"/>
        <v>0</v>
      </c>
      <c r="I42" s="70"/>
      <c r="J42" s="70"/>
      <c r="K42" s="70"/>
      <c r="L42" s="52"/>
      <c r="M42" s="38">
        <f t="shared" si="8"/>
        <v>0</v>
      </c>
      <c r="N42" s="70"/>
      <c r="O42" s="70"/>
      <c r="P42" s="70"/>
      <c r="Q42" s="52"/>
      <c r="R42" s="70"/>
      <c r="S42" s="38">
        <f t="shared" si="2"/>
        <v>0</v>
      </c>
      <c r="T42" s="39">
        <f>COUNTA(D42:S42)-3</f>
        <v>0</v>
      </c>
      <c r="U42" s="54"/>
      <c r="V42" s="55"/>
      <c r="W42" s="40">
        <f t="shared" si="4"/>
        <v>0</v>
      </c>
      <c r="X42" s="41">
        <f t="shared" si="5"/>
        <v>0</v>
      </c>
      <c r="Y42" s="49"/>
    </row>
    <row r="43" spans="2:26" ht="22" customHeight="1" thickBot="1" x14ac:dyDescent="0.3">
      <c r="B43" s="69">
        <v>4</v>
      </c>
      <c r="C43" s="71"/>
      <c r="D43" s="70"/>
      <c r="E43" s="70"/>
      <c r="F43" s="52"/>
      <c r="G43" s="70"/>
      <c r="H43" s="53">
        <f t="shared" si="0"/>
        <v>0</v>
      </c>
      <c r="I43" s="70"/>
      <c r="J43" s="70"/>
      <c r="K43" s="70"/>
      <c r="L43" s="52"/>
      <c r="M43" s="38">
        <f t="shared" si="8"/>
        <v>0</v>
      </c>
      <c r="N43" s="70"/>
      <c r="O43" s="70"/>
      <c r="P43" s="70"/>
      <c r="Q43" s="52"/>
      <c r="R43" s="70"/>
      <c r="S43" s="38">
        <f t="shared" si="2"/>
        <v>0</v>
      </c>
      <c r="T43" s="39">
        <f>COUNTA(D43:S43)-3</f>
        <v>0</v>
      </c>
      <c r="U43" s="54"/>
      <c r="V43" s="55"/>
      <c r="W43" s="40">
        <f t="shared" si="4"/>
        <v>0</v>
      </c>
      <c r="X43" s="41">
        <f t="shared" si="5"/>
        <v>0</v>
      </c>
      <c r="Y43" s="49">
        <f>SUM(X43*D61)</f>
        <v>0</v>
      </c>
    </row>
    <row r="44" spans="2:26" ht="22" customHeight="1" thickBot="1" x14ac:dyDescent="0.3">
      <c r="B44" s="69">
        <v>4</v>
      </c>
      <c r="C44" s="69"/>
      <c r="D44" s="70"/>
      <c r="E44" s="70"/>
      <c r="F44" s="52"/>
      <c r="G44" s="70"/>
      <c r="H44" s="53">
        <f t="shared" si="0"/>
        <v>0</v>
      </c>
      <c r="I44" s="70"/>
      <c r="J44" s="70"/>
      <c r="K44" s="70"/>
      <c r="L44" s="52"/>
      <c r="M44" s="38">
        <f t="shared" si="8"/>
        <v>0</v>
      </c>
      <c r="N44" s="70"/>
      <c r="O44" s="70"/>
      <c r="P44" s="70"/>
      <c r="Q44" s="52"/>
      <c r="R44" s="70"/>
      <c r="S44" s="38">
        <f t="shared" si="2"/>
        <v>0</v>
      </c>
      <c r="T44" s="39">
        <f>COUNTA(D44:S44)-3</f>
        <v>0</v>
      </c>
      <c r="U44" s="54"/>
      <c r="V44" s="55"/>
      <c r="W44" s="40">
        <f t="shared" si="4"/>
        <v>0</v>
      </c>
      <c r="X44" s="41">
        <f t="shared" si="5"/>
        <v>0</v>
      </c>
      <c r="Y44" s="49"/>
    </row>
    <row r="45" spans="2:26" ht="22" customHeight="1" thickBot="1" x14ac:dyDescent="0.3">
      <c r="B45" s="69">
        <v>4</v>
      </c>
      <c r="C45" s="69"/>
      <c r="D45" s="70"/>
      <c r="E45" s="70"/>
      <c r="F45" s="52"/>
      <c r="G45" s="70"/>
      <c r="H45" s="53">
        <f t="shared" si="0"/>
        <v>0</v>
      </c>
      <c r="I45" s="70"/>
      <c r="J45" s="70"/>
      <c r="K45" s="70"/>
      <c r="L45" s="52"/>
      <c r="M45" s="38">
        <f t="shared" si="8"/>
        <v>0</v>
      </c>
      <c r="N45" s="70"/>
      <c r="O45" s="70"/>
      <c r="P45" s="70"/>
      <c r="Q45" s="52"/>
      <c r="R45" s="70"/>
      <c r="S45" s="38">
        <f t="shared" si="2"/>
        <v>0</v>
      </c>
      <c r="T45" s="39">
        <f>COUNTA(D45:S45)-3</f>
        <v>0</v>
      </c>
      <c r="U45" s="54"/>
      <c r="V45" s="55"/>
      <c r="W45" s="40">
        <f t="shared" si="4"/>
        <v>0</v>
      </c>
      <c r="X45" s="41">
        <f t="shared" si="5"/>
        <v>0</v>
      </c>
      <c r="Y45" s="49">
        <f>SUM(X45*D56)</f>
        <v>0</v>
      </c>
    </row>
    <row r="46" spans="2:26" ht="22" customHeight="1" thickBot="1" x14ac:dyDescent="0.3">
      <c r="C46" s="72"/>
      <c r="D46" s="73">
        <f t="shared" ref="D46:L46" si="9">SUM(D10:D45)</f>
        <v>7</v>
      </c>
      <c r="E46" s="73">
        <f t="shared" si="9"/>
        <v>13</v>
      </c>
      <c r="F46" s="73">
        <f t="shared" si="9"/>
        <v>18</v>
      </c>
      <c r="G46" s="73">
        <f t="shared" si="9"/>
        <v>23</v>
      </c>
      <c r="H46" s="74">
        <f t="shared" si="9"/>
        <v>61</v>
      </c>
      <c r="I46" s="73">
        <f t="shared" si="9"/>
        <v>0</v>
      </c>
      <c r="J46" s="73">
        <f t="shared" si="9"/>
        <v>0</v>
      </c>
      <c r="K46" s="73">
        <f t="shared" si="9"/>
        <v>0</v>
      </c>
      <c r="L46" s="73">
        <f t="shared" si="9"/>
        <v>0</v>
      </c>
      <c r="M46" s="74">
        <f>SUM(I46:L46)</f>
        <v>0</v>
      </c>
      <c r="N46" s="73">
        <f t="shared" ref="N46" si="10">SUM(N10:N45)</f>
        <v>0</v>
      </c>
      <c r="O46" s="73">
        <f t="shared" ref="O46:T46" si="11">SUM(O10:O45)</f>
        <v>0</v>
      </c>
      <c r="P46" s="73">
        <f t="shared" si="11"/>
        <v>0</v>
      </c>
      <c r="Q46" s="73">
        <f t="shared" si="11"/>
        <v>0</v>
      </c>
      <c r="R46" s="73">
        <f t="shared" si="11"/>
        <v>0</v>
      </c>
      <c r="S46" s="74">
        <f t="shared" si="11"/>
        <v>0</v>
      </c>
      <c r="T46" s="75">
        <f t="shared" si="11"/>
        <v>16</v>
      </c>
      <c r="U46" s="76"/>
      <c r="V46" s="77"/>
      <c r="W46" s="78">
        <f>SUM(W10:W45)</f>
        <v>61</v>
      </c>
      <c r="X46" s="41">
        <f t="shared" si="5"/>
        <v>61</v>
      </c>
      <c r="Y46" s="49">
        <f>SUM(Y10:Y45)</f>
        <v>15.14</v>
      </c>
      <c r="Z46" s="79"/>
    </row>
    <row r="47" spans="2:26" ht="22" customHeight="1" thickTop="1" x14ac:dyDescent="0.25">
      <c r="C47" s="80">
        <v>0.05</v>
      </c>
      <c r="D47" s="81">
        <f>D46*C47</f>
        <v>0.35000000000000003</v>
      </c>
      <c r="E47" s="81">
        <f>E46*C47</f>
        <v>0.65</v>
      </c>
      <c r="F47" s="81">
        <f>F46*C47</f>
        <v>0.9</v>
      </c>
      <c r="G47" s="81">
        <f>G46*C47</f>
        <v>1.1500000000000001</v>
      </c>
      <c r="H47" s="81"/>
      <c r="I47" s="81">
        <f>I46*C47</f>
        <v>0</v>
      </c>
      <c r="J47" s="81">
        <f>J46*C47</f>
        <v>0</v>
      </c>
      <c r="K47" s="81">
        <f>K46*C47</f>
        <v>0</v>
      </c>
      <c r="L47" s="81">
        <f>L46*C47</f>
        <v>0</v>
      </c>
      <c r="M47" s="81"/>
      <c r="N47" s="81"/>
      <c r="O47" s="81">
        <f>O46*C47</f>
        <v>0</v>
      </c>
      <c r="P47" s="81">
        <f>P46*C47</f>
        <v>0</v>
      </c>
      <c r="Q47" s="81">
        <f>Q46*C47</f>
        <v>0</v>
      </c>
      <c r="R47" s="81">
        <f>R46*C47</f>
        <v>0</v>
      </c>
      <c r="S47" s="81"/>
      <c r="T47" s="82"/>
      <c r="U47" s="83"/>
      <c r="V47" s="83"/>
      <c r="W47" s="83">
        <v>82167975</v>
      </c>
      <c r="X47" s="84">
        <f>X46*E47</f>
        <v>39.65</v>
      </c>
      <c r="Y47" s="85">
        <f>SUM(Y46/X46)</f>
        <v>0.24819672131147541</v>
      </c>
      <c r="Z47" s="86">
        <f>SUM(Y27+Y30)</f>
        <v>0</v>
      </c>
    </row>
    <row r="48" spans="2:26" ht="22" customHeight="1" x14ac:dyDescent="0.25">
      <c r="C48" s="80">
        <v>0.01</v>
      </c>
      <c r="D48" s="87">
        <f>D46*C48</f>
        <v>7.0000000000000007E-2</v>
      </c>
      <c r="E48" s="87">
        <f>E46*C48</f>
        <v>0.13</v>
      </c>
      <c r="F48" s="87">
        <f>F46*C48</f>
        <v>0.18</v>
      </c>
      <c r="G48" s="87">
        <f>G46*C48</f>
        <v>0.23</v>
      </c>
      <c r="H48" s="87"/>
      <c r="I48" s="87">
        <f>I46*C48</f>
        <v>0</v>
      </c>
      <c r="J48" s="87">
        <f>J46*C48</f>
        <v>0</v>
      </c>
      <c r="K48" s="87">
        <f>K46*C48</f>
        <v>0</v>
      </c>
      <c r="L48" s="87">
        <f>L46*C48</f>
        <v>0</v>
      </c>
      <c r="M48" s="87"/>
      <c r="N48" s="87"/>
      <c r="O48" s="87">
        <f>O46*C48</f>
        <v>0</v>
      </c>
      <c r="P48" s="87">
        <f>P46*C48</f>
        <v>0</v>
      </c>
      <c r="Q48" s="87">
        <f>Q46*C48</f>
        <v>0</v>
      </c>
      <c r="R48" s="87">
        <f>R46*C48</f>
        <v>0</v>
      </c>
      <c r="S48" s="87"/>
      <c r="T48" s="88"/>
      <c r="U48" s="89"/>
      <c r="V48" s="89"/>
      <c r="W48" s="89">
        <v>16433595</v>
      </c>
      <c r="X48" s="89">
        <f>X46*E48</f>
        <v>7.9300000000000006</v>
      </c>
      <c r="Y48" s="90">
        <v>2500</v>
      </c>
      <c r="Z48" s="18">
        <f>SUM(Z47/Y46)</f>
        <v>0</v>
      </c>
    </row>
    <row r="49" spans="3:26" ht="22" customHeight="1" x14ac:dyDescent="0.25">
      <c r="C49" s="91" t="s">
        <v>16</v>
      </c>
      <c r="D49" s="92">
        <f>COUNTA(D10:D45)</f>
        <v>4</v>
      </c>
      <c r="E49" s="92">
        <f t="shared" ref="E49:G49" si="12">COUNTA(E10:E45)</f>
        <v>4</v>
      </c>
      <c r="F49" s="92">
        <f t="shared" si="12"/>
        <v>4</v>
      </c>
      <c r="G49" s="92">
        <f t="shared" si="12"/>
        <v>4</v>
      </c>
      <c r="H49" s="93">
        <f>SUM(D49:G49)</f>
        <v>16</v>
      </c>
      <c r="I49" s="92"/>
      <c r="J49" s="92"/>
      <c r="K49" s="92"/>
      <c r="L49" s="92"/>
      <c r="M49" s="93">
        <f>SUM(I49:L49)</f>
        <v>0</v>
      </c>
      <c r="N49" s="92"/>
      <c r="O49" s="92"/>
      <c r="P49" s="92"/>
      <c r="Q49" s="92"/>
      <c r="R49" s="92"/>
      <c r="S49" s="93">
        <f>SUM(O49:R49)</f>
        <v>0</v>
      </c>
      <c r="T49" s="94"/>
      <c r="U49" s="95"/>
      <c r="V49" s="95"/>
      <c r="W49" s="96">
        <v>0</v>
      </c>
      <c r="X49" s="97">
        <v>0</v>
      </c>
      <c r="Y49" s="98"/>
    </row>
    <row r="50" spans="3:26" ht="22" customHeight="1" x14ac:dyDescent="0.25">
      <c r="C50" s="99" t="s">
        <v>17</v>
      </c>
      <c r="D50" s="100">
        <v>0.5</v>
      </c>
      <c r="F50" s="101" t="s">
        <v>1</v>
      </c>
      <c r="G50" s="102"/>
      <c r="H50" s="103">
        <f>SUM(H49/1)</f>
        <v>16</v>
      </c>
      <c r="J50" s="3" t="s">
        <v>1</v>
      </c>
      <c r="L50" s="102"/>
      <c r="M50" s="104">
        <f>SUM(M49/5)</f>
        <v>0</v>
      </c>
      <c r="N50" s="102"/>
      <c r="S50" s="104">
        <f>SUM(S49/4)</f>
        <v>0</v>
      </c>
      <c r="T50" s="105"/>
      <c r="X50" s="9">
        <f>SUM(X49-100)</f>
        <v>-100</v>
      </c>
      <c r="Y50" s="6"/>
    </row>
    <row r="51" spans="3:26" ht="22" customHeight="1" x14ac:dyDescent="0.25">
      <c r="C51" s="50" t="s">
        <v>18</v>
      </c>
      <c r="D51" s="106">
        <v>0.28000000000000003</v>
      </c>
      <c r="E51" s="107"/>
      <c r="F51" s="108"/>
      <c r="G51" s="109"/>
      <c r="H51" s="9"/>
      <c r="L51" s="9"/>
      <c r="M51" s="9"/>
      <c r="N51" s="9"/>
      <c r="P51" s="3" t="s">
        <v>1</v>
      </c>
      <c r="S51" s="9" t="s">
        <v>1</v>
      </c>
      <c r="T51" s="105"/>
      <c r="W51" s="6" t="s">
        <v>19</v>
      </c>
      <c r="X51" s="110">
        <v>2807</v>
      </c>
      <c r="Y51" s="111"/>
    </row>
    <row r="52" spans="3:26" ht="22" customHeight="1" thickBot="1" x14ac:dyDescent="0.35">
      <c r="C52" s="112" t="s">
        <v>20</v>
      </c>
      <c r="D52" s="106">
        <v>0.24</v>
      </c>
      <c r="E52" s="107"/>
      <c r="F52" s="107"/>
      <c r="G52" s="113"/>
      <c r="N52" s="3" t="s">
        <v>21</v>
      </c>
      <c r="O52" s="151" t="s">
        <v>27</v>
      </c>
      <c r="P52" s="151"/>
      <c r="Q52" s="151"/>
      <c r="R52" s="151"/>
      <c r="X52" s="79" t="s">
        <v>1</v>
      </c>
      <c r="Y52" s="111"/>
    </row>
    <row r="53" spans="3:26" ht="26" customHeight="1" thickBot="1" x14ac:dyDescent="0.35">
      <c r="C53" s="62" t="s">
        <v>22</v>
      </c>
      <c r="D53" s="106">
        <v>0.19</v>
      </c>
      <c r="E53" s="107"/>
      <c r="F53" s="107"/>
      <c r="G53" s="107"/>
      <c r="I53" s="3" t="s">
        <v>1</v>
      </c>
      <c r="J53" s="3" t="s">
        <v>1</v>
      </c>
      <c r="K53" s="3" t="s">
        <v>1</v>
      </c>
      <c r="L53" s="3" t="s">
        <v>1</v>
      </c>
      <c r="O53" s="115" t="s">
        <v>23</v>
      </c>
      <c r="P53" s="152">
        <f>SUM(W46/1)</f>
        <v>61</v>
      </c>
      <c r="Q53" s="153"/>
      <c r="S53" s="139">
        <f>SUM(P53)*1</f>
        <v>61</v>
      </c>
      <c r="T53" s="140"/>
      <c r="U53" s="3" t="s">
        <v>1</v>
      </c>
      <c r="X53" s="6"/>
      <c r="Y53" s="6"/>
      <c r="Z53" s="3"/>
    </row>
    <row r="54" spans="3:26" ht="22" customHeight="1" x14ac:dyDescent="0.25">
      <c r="C54" s="63" t="s">
        <v>24</v>
      </c>
      <c r="D54" s="116">
        <v>0.14000000000000001</v>
      </c>
      <c r="F54" s="3" t="s">
        <v>1</v>
      </c>
      <c r="I54" s="3" t="s">
        <v>1</v>
      </c>
      <c r="O54" s="141" t="s">
        <v>28</v>
      </c>
      <c r="P54" s="142"/>
      <c r="Q54" s="142"/>
      <c r="X54" s="6"/>
      <c r="Y54" s="6"/>
      <c r="Z54" s="3"/>
    </row>
    <row r="55" spans="3:26" ht="22" customHeight="1" x14ac:dyDescent="0.25">
      <c r="C55" s="66" t="s">
        <v>25</v>
      </c>
      <c r="D55" s="116">
        <v>0.09</v>
      </c>
      <c r="J55" s="101" t="s">
        <v>1</v>
      </c>
      <c r="P55" s="3" t="s">
        <v>1</v>
      </c>
      <c r="X55" s="6"/>
      <c r="Y55" s="6"/>
      <c r="Z55" s="3"/>
    </row>
    <row r="56" spans="3:26" ht="22" customHeight="1" x14ac:dyDescent="0.25">
      <c r="C56" s="69" t="s">
        <v>26</v>
      </c>
      <c r="D56" s="116">
        <v>0.05</v>
      </c>
      <c r="Y56" s="6"/>
    </row>
    <row r="57" spans="3:26" ht="22" customHeight="1" x14ac:dyDescent="0.25">
      <c r="Y57" s="6"/>
    </row>
    <row r="67" spans="14:14" ht="22" customHeight="1" x14ac:dyDescent="0.25">
      <c r="N67" s="3">
        <v>7</v>
      </c>
    </row>
  </sheetData>
  <mergeCells count="8">
    <mergeCell ref="S53:T53"/>
    <mergeCell ref="O54:Q54"/>
    <mergeCell ref="H1:O2"/>
    <mergeCell ref="D6:G6"/>
    <mergeCell ref="I6:L6"/>
    <mergeCell ref="O6:R6"/>
    <mergeCell ref="O52:R52"/>
    <mergeCell ref="P53:Q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DC3FA-58B1-BE4D-AECD-F85A6A4B242F}">
  <dimension ref="A1:Z27"/>
  <sheetViews>
    <sheetView topLeftCell="A6" zoomScale="185" zoomScaleNormal="185" workbookViewId="0">
      <selection activeCell="V19" sqref="V19"/>
    </sheetView>
  </sheetViews>
  <sheetFormatPr baseColWidth="10" defaultRowHeight="18" customHeight="1" x14ac:dyDescent="0.2"/>
  <cols>
    <col min="1" max="1" width="5.83203125" customWidth="1"/>
    <col min="2" max="3" width="10.83203125" style="118"/>
    <col min="4" max="4" width="13.1640625" style="123" bestFit="1" customWidth="1"/>
    <col min="5" max="6" width="10.83203125" style="118"/>
    <col min="7" max="7" width="4.5" style="118" customWidth="1"/>
    <col min="8" max="8" width="10.83203125" style="118"/>
    <col min="13" max="13" width="4.83203125" customWidth="1"/>
    <col min="19" max="19" width="4.83203125" customWidth="1"/>
    <col min="25" max="25" width="3.6640625" customWidth="1"/>
    <col min="26" max="26" width="10.83203125" hidden="1" customWidth="1"/>
  </cols>
  <sheetData>
    <row r="1" spans="2:24" s="126" customFormat="1" ht="27" customHeight="1" thickBot="1" x14ac:dyDescent="0.25">
      <c r="D1" s="127"/>
      <c r="E1" s="135" t="s">
        <v>7</v>
      </c>
      <c r="J1" s="136" t="s">
        <v>42</v>
      </c>
      <c r="P1" s="137" t="s">
        <v>50</v>
      </c>
      <c r="V1" s="138" t="s">
        <v>46</v>
      </c>
    </row>
    <row r="3" spans="2:24" ht="18" customHeight="1" x14ac:dyDescent="0.2">
      <c r="D3" s="123" t="s">
        <v>41</v>
      </c>
      <c r="E3" s="118" t="s">
        <v>39</v>
      </c>
      <c r="J3" s="123" t="s">
        <v>41</v>
      </c>
      <c r="K3" s="118" t="s">
        <v>39</v>
      </c>
      <c r="P3" s="123" t="s">
        <v>41</v>
      </c>
      <c r="Q3" s="118" t="s">
        <v>39</v>
      </c>
      <c r="V3" s="123" t="s">
        <v>41</v>
      </c>
      <c r="W3" s="118" t="s">
        <v>39</v>
      </c>
    </row>
    <row r="4" spans="2:24" ht="18" customHeight="1" x14ac:dyDescent="0.2">
      <c r="B4" s="118" t="s">
        <v>40</v>
      </c>
      <c r="D4" s="123" t="s">
        <v>45</v>
      </c>
      <c r="E4" s="118" t="s">
        <v>45</v>
      </c>
      <c r="F4" s="118" t="s">
        <v>9</v>
      </c>
      <c r="H4" s="118" t="s">
        <v>40</v>
      </c>
      <c r="I4" s="118"/>
      <c r="J4" s="123" t="s">
        <v>45</v>
      </c>
      <c r="K4" s="118" t="s">
        <v>45</v>
      </c>
      <c r="L4" s="118" t="s">
        <v>9</v>
      </c>
      <c r="N4" s="118" t="s">
        <v>40</v>
      </c>
      <c r="O4" s="118"/>
      <c r="P4" s="123" t="s">
        <v>45</v>
      </c>
      <c r="Q4" s="118" t="s">
        <v>45</v>
      </c>
      <c r="R4" s="118" t="s">
        <v>9</v>
      </c>
      <c r="T4" s="118" t="s">
        <v>40</v>
      </c>
      <c r="U4" s="118"/>
      <c r="V4" s="123" t="s">
        <v>45</v>
      </c>
      <c r="W4" s="118" t="s">
        <v>45</v>
      </c>
      <c r="X4" s="118" t="s">
        <v>9</v>
      </c>
    </row>
    <row r="5" spans="2:24" ht="18" customHeight="1" x14ac:dyDescent="0.2">
      <c r="B5" s="121">
        <v>0.54</v>
      </c>
      <c r="C5" s="119" t="s">
        <v>17</v>
      </c>
      <c r="D5" s="124">
        <v>2500</v>
      </c>
      <c r="E5" s="124">
        <f>SUM(D5*13)</f>
        <v>32500</v>
      </c>
      <c r="F5" s="124">
        <f>SUM(E5*B5)</f>
        <v>17550</v>
      </c>
      <c r="G5" s="123"/>
      <c r="H5" s="121">
        <v>0.54</v>
      </c>
      <c r="I5" s="119" t="s">
        <v>17</v>
      </c>
      <c r="J5" s="124">
        <v>2500</v>
      </c>
      <c r="K5" s="124">
        <f>SUM(J5*13)</f>
        <v>32500</v>
      </c>
      <c r="L5" s="124">
        <f>SUM(K5*H5)</f>
        <v>17550</v>
      </c>
      <c r="N5" s="121">
        <v>0.54</v>
      </c>
      <c r="O5" s="119" t="s">
        <v>17</v>
      </c>
      <c r="P5" s="124">
        <v>2500</v>
      </c>
      <c r="Q5" s="124">
        <f>SUM(P5*13)</f>
        <v>32500</v>
      </c>
      <c r="R5" s="124">
        <f>SUM(Q5*N5)</f>
        <v>17550</v>
      </c>
      <c r="T5" s="121">
        <v>0.54</v>
      </c>
      <c r="U5" s="119" t="s">
        <v>17</v>
      </c>
      <c r="V5" s="124">
        <v>2500</v>
      </c>
      <c r="W5" s="124">
        <f>SUM(V5*13)</f>
        <v>32500</v>
      </c>
      <c r="X5" s="124">
        <f>SUM(W5*T5)</f>
        <v>17550</v>
      </c>
    </row>
    <row r="6" spans="2:24" ht="18" customHeight="1" x14ac:dyDescent="0.2">
      <c r="B6" s="122"/>
      <c r="E6" s="123"/>
      <c r="F6" s="123"/>
      <c r="G6" s="123"/>
      <c r="H6" s="122"/>
      <c r="I6" s="118"/>
      <c r="J6" s="123"/>
      <c r="K6" s="123"/>
      <c r="L6" s="123"/>
      <c r="N6" s="122"/>
      <c r="O6" s="118"/>
      <c r="P6" s="123"/>
      <c r="Q6" s="123"/>
      <c r="R6" s="123"/>
      <c r="T6" s="122"/>
      <c r="U6" s="118"/>
      <c r="V6" s="123"/>
      <c r="W6" s="123"/>
      <c r="X6" s="123"/>
    </row>
    <row r="7" spans="2:24" ht="18" customHeight="1" x14ac:dyDescent="0.2">
      <c r="B7" s="121">
        <v>0.3</v>
      </c>
      <c r="C7" s="119" t="s">
        <v>29</v>
      </c>
      <c r="D7" s="124">
        <v>2500</v>
      </c>
      <c r="E7" s="124">
        <f t="shared" ref="E7:E13" si="0">SUM(D7*13)</f>
        <v>32500</v>
      </c>
      <c r="F7" s="124">
        <f>SUM(E7*(B5-B7))</f>
        <v>7800.0000000000018</v>
      </c>
      <c r="G7" s="123"/>
      <c r="H7" s="131">
        <v>0.4</v>
      </c>
      <c r="I7" s="119" t="s">
        <v>29</v>
      </c>
      <c r="J7" s="124">
        <v>2500</v>
      </c>
      <c r="K7" s="124">
        <f t="shared" ref="K7:K13" si="1">SUM(J7*13)</f>
        <v>32500</v>
      </c>
      <c r="L7" s="124">
        <f>SUM(K7*(H5-H7))</f>
        <v>4550</v>
      </c>
      <c r="N7" s="131">
        <v>0.4</v>
      </c>
      <c r="O7" s="119" t="s">
        <v>29</v>
      </c>
      <c r="P7" s="124">
        <v>2500</v>
      </c>
      <c r="Q7" s="124">
        <f t="shared" ref="Q7:Q13" si="2">SUM(P7*13)</f>
        <v>32500</v>
      </c>
      <c r="R7" s="124">
        <f>SUM(Q7*(N5-N7))</f>
        <v>4550</v>
      </c>
      <c r="T7" s="134">
        <v>0.45</v>
      </c>
      <c r="U7" s="119" t="s">
        <v>29</v>
      </c>
      <c r="V7" s="124">
        <v>2500</v>
      </c>
      <c r="W7" s="124">
        <f t="shared" ref="W7:W13" si="3">SUM(V7*13)</f>
        <v>32500</v>
      </c>
      <c r="X7" s="124">
        <f>SUM(W7*(T5-T7))</f>
        <v>2925.0000000000009</v>
      </c>
    </row>
    <row r="8" spans="2:24" ht="18" customHeight="1" x14ac:dyDescent="0.2">
      <c r="B8" s="121">
        <v>0.3</v>
      </c>
      <c r="C8" s="119" t="s">
        <v>30</v>
      </c>
      <c r="D8" s="124">
        <v>2000</v>
      </c>
      <c r="E8" s="124">
        <f t="shared" si="0"/>
        <v>26000</v>
      </c>
      <c r="F8" s="124">
        <f>SUM(E8*(B5-B7))</f>
        <v>6240.0000000000009</v>
      </c>
      <c r="G8" s="123"/>
      <c r="H8" s="131">
        <v>0.4</v>
      </c>
      <c r="I8" s="119" t="s">
        <v>30</v>
      </c>
      <c r="J8" s="124">
        <v>2000</v>
      </c>
      <c r="K8" s="124">
        <f t="shared" si="1"/>
        <v>26000</v>
      </c>
      <c r="L8" s="124">
        <f>SUM(K8*(H5-H7))</f>
        <v>3640.0000000000005</v>
      </c>
      <c r="N8" s="131">
        <v>0.4</v>
      </c>
      <c r="O8" s="119" t="s">
        <v>30</v>
      </c>
      <c r="P8" s="124">
        <v>2000</v>
      </c>
      <c r="Q8" s="124">
        <f t="shared" si="2"/>
        <v>26000</v>
      </c>
      <c r="R8" s="124">
        <f>SUM(Q8*(N5-N7))</f>
        <v>3640.0000000000005</v>
      </c>
      <c r="T8" s="131">
        <v>0.4</v>
      </c>
      <c r="U8" s="119" t="s">
        <v>30</v>
      </c>
      <c r="V8" s="124">
        <v>2000</v>
      </c>
      <c r="W8" s="124">
        <f t="shared" si="3"/>
        <v>26000</v>
      </c>
      <c r="X8" s="124">
        <f>SUM(W8*(T5-T7))</f>
        <v>2340.0000000000005</v>
      </c>
    </row>
    <row r="9" spans="2:24" ht="18" customHeight="1" x14ac:dyDescent="0.2">
      <c r="B9" s="121">
        <v>0.3</v>
      </c>
      <c r="C9" s="119" t="s">
        <v>31</v>
      </c>
      <c r="D9" s="124">
        <v>1500</v>
      </c>
      <c r="E9" s="124">
        <f t="shared" si="0"/>
        <v>19500</v>
      </c>
      <c r="F9" s="124">
        <f>SUM(E9*(B5-B7))</f>
        <v>4680.0000000000009</v>
      </c>
      <c r="G9" s="123"/>
      <c r="H9" s="131">
        <v>0.4</v>
      </c>
      <c r="I9" s="119" t="s">
        <v>31</v>
      </c>
      <c r="J9" s="124">
        <v>1500</v>
      </c>
      <c r="K9" s="124">
        <f t="shared" si="1"/>
        <v>19500</v>
      </c>
      <c r="L9" s="124">
        <f>SUM(K9*(H5-H7))</f>
        <v>2730.0000000000005</v>
      </c>
      <c r="N9" s="131">
        <v>0.4</v>
      </c>
      <c r="O9" s="119" t="s">
        <v>31</v>
      </c>
      <c r="P9" s="124">
        <v>1500</v>
      </c>
      <c r="Q9" s="124">
        <f t="shared" si="2"/>
        <v>19500</v>
      </c>
      <c r="R9" s="124">
        <f>SUM(Q9*(N5-N7))</f>
        <v>2730.0000000000005</v>
      </c>
      <c r="T9" s="131">
        <v>0.4</v>
      </c>
      <c r="U9" s="119" t="s">
        <v>31</v>
      </c>
      <c r="V9" s="124">
        <v>1000</v>
      </c>
      <c r="W9" s="124">
        <f t="shared" si="3"/>
        <v>13000</v>
      </c>
      <c r="X9" s="124">
        <f>SUM(W9*(T5-T7))</f>
        <v>1170.0000000000002</v>
      </c>
    </row>
    <row r="10" spans="2:24" ht="18" customHeight="1" x14ac:dyDescent="0.2">
      <c r="B10" s="121">
        <v>0.3</v>
      </c>
      <c r="C10" s="119" t="s">
        <v>35</v>
      </c>
      <c r="D10" s="124">
        <v>1000</v>
      </c>
      <c r="E10" s="124">
        <f t="shared" si="0"/>
        <v>13000</v>
      </c>
      <c r="F10" s="124">
        <f t="shared" ref="F10:F13" si="4">SUM(E10*B10)</f>
        <v>3900</v>
      </c>
      <c r="G10" s="123"/>
      <c r="H10" s="132">
        <v>0.35</v>
      </c>
      <c r="I10" s="119" t="s">
        <v>35</v>
      </c>
      <c r="J10" s="124">
        <v>1000</v>
      </c>
      <c r="K10" s="124">
        <f t="shared" si="1"/>
        <v>13000</v>
      </c>
      <c r="L10" s="124">
        <f t="shared" ref="L10:L13" si="5">SUM(K10*H10)</f>
        <v>4550</v>
      </c>
      <c r="N10" s="132">
        <v>0.35</v>
      </c>
      <c r="O10" s="119" t="s">
        <v>35</v>
      </c>
      <c r="P10" s="124">
        <v>1000</v>
      </c>
      <c r="Q10" s="124">
        <f t="shared" si="2"/>
        <v>13000</v>
      </c>
      <c r="R10" s="124">
        <f t="shared" ref="R10:R13" si="6">SUM(Q10*N10)</f>
        <v>4550</v>
      </c>
      <c r="T10" s="133">
        <v>0.35</v>
      </c>
      <c r="U10" s="119" t="s">
        <v>35</v>
      </c>
      <c r="V10" s="124">
        <v>1000</v>
      </c>
      <c r="W10" s="124">
        <f t="shared" si="3"/>
        <v>13000</v>
      </c>
      <c r="X10" s="124">
        <f t="shared" ref="X10:X13" si="7">SUM(W10*T10)</f>
        <v>4550</v>
      </c>
    </row>
    <row r="11" spans="2:24" ht="18" customHeight="1" x14ac:dyDescent="0.2">
      <c r="B11" s="121">
        <v>0.3</v>
      </c>
      <c r="C11" s="119" t="s">
        <v>36</v>
      </c>
      <c r="D11" s="124">
        <v>500</v>
      </c>
      <c r="E11" s="124">
        <f t="shared" si="0"/>
        <v>6500</v>
      </c>
      <c r="F11" s="124">
        <f t="shared" si="4"/>
        <v>1950</v>
      </c>
      <c r="G11" s="123"/>
      <c r="H11" s="121">
        <v>0.3</v>
      </c>
      <c r="I11" s="119" t="s">
        <v>36</v>
      </c>
      <c r="J11" s="124">
        <v>500</v>
      </c>
      <c r="K11" s="124">
        <f t="shared" si="1"/>
        <v>6500</v>
      </c>
      <c r="L11" s="124">
        <f t="shared" si="5"/>
        <v>1950</v>
      </c>
      <c r="N11" s="121">
        <v>0.3</v>
      </c>
      <c r="O11" s="119" t="s">
        <v>36</v>
      </c>
      <c r="P11" s="124">
        <v>500</v>
      </c>
      <c r="Q11" s="124">
        <f t="shared" si="2"/>
        <v>6500</v>
      </c>
      <c r="R11" s="124">
        <f t="shared" si="6"/>
        <v>1950</v>
      </c>
      <c r="T11" s="121">
        <v>0.35</v>
      </c>
      <c r="U11" s="119" t="s">
        <v>36</v>
      </c>
      <c r="V11" s="124">
        <v>500</v>
      </c>
      <c r="W11" s="124">
        <f t="shared" si="3"/>
        <v>6500</v>
      </c>
      <c r="X11" s="124">
        <f t="shared" si="7"/>
        <v>2275</v>
      </c>
    </row>
    <row r="12" spans="2:24" ht="18" customHeight="1" x14ac:dyDescent="0.2">
      <c r="B12" s="121">
        <v>0.3</v>
      </c>
      <c r="C12" s="119" t="s">
        <v>37</v>
      </c>
      <c r="D12" s="124"/>
      <c r="E12" s="124">
        <f t="shared" si="0"/>
        <v>0</v>
      </c>
      <c r="F12" s="124">
        <f t="shared" si="4"/>
        <v>0</v>
      </c>
      <c r="G12" s="123"/>
      <c r="H12" s="121">
        <v>0.3</v>
      </c>
      <c r="I12" s="119" t="s">
        <v>37</v>
      </c>
      <c r="J12" s="124"/>
      <c r="K12" s="124">
        <f t="shared" si="1"/>
        <v>0</v>
      </c>
      <c r="L12" s="124">
        <f t="shared" si="5"/>
        <v>0</v>
      </c>
      <c r="N12" s="121">
        <v>0.3</v>
      </c>
      <c r="O12" s="119" t="s">
        <v>37</v>
      </c>
      <c r="P12" s="124"/>
      <c r="Q12" s="124">
        <f t="shared" si="2"/>
        <v>0</v>
      </c>
      <c r="R12" s="124">
        <f t="shared" si="6"/>
        <v>0</v>
      </c>
      <c r="T12" s="121">
        <v>0.3</v>
      </c>
      <c r="U12" s="119" t="s">
        <v>37</v>
      </c>
      <c r="V12" s="124">
        <v>500</v>
      </c>
      <c r="W12" s="124">
        <f t="shared" si="3"/>
        <v>6500</v>
      </c>
      <c r="X12" s="124">
        <f t="shared" si="7"/>
        <v>1950</v>
      </c>
    </row>
    <row r="13" spans="2:24" ht="18" customHeight="1" x14ac:dyDescent="0.2">
      <c r="B13" s="121">
        <v>0.3</v>
      </c>
      <c r="C13" s="119" t="s">
        <v>38</v>
      </c>
      <c r="D13" s="124"/>
      <c r="E13" s="124">
        <f t="shared" si="0"/>
        <v>0</v>
      </c>
      <c r="F13" s="124">
        <f t="shared" si="4"/>
        <v>0</v>
      </c>
      <c r="G13" s="123"/>
      <c r="H13" s="121">
        <v>0.3</v>
      </c>
      <c r="I13" s="119" t="s">
        <v>38</v>
      </c>
      <c r="J13" s="124"/>
      <c r="K13" s="124">
        <f t="shared" si="1"/>
        <v>0</v>
      </c>
      <c r="L13" s="124">
        <f t="shared" si="5"/>
        <v>0</v>
      </c>
      <c r="N13" s="121">
        <v>0.3</v>
      </c>
      <c r="O13" s="119" t="s">
        <v>38</v>
      </c>
      <c r="P13" s="124"/>
      <c r="Q13" s="124">
        <f t="shared" si="2"/>
        <v>0</v>
      </c>
      <c r="R13" s="124">
        <f t="shared" si="6"/>
        <v>0</v>
      </c>
      <c r="T13" s="121">
        <v>0.3</v>
      </c>
      <c r="U13" s="119" t="s">
        <v>38</v>
      </c>
      <c r="V13" s="124"/>
      <c r="W13" s="124">
        <f t="shared" si="3"/>
        <v>0</v>
      </c>
      <c r="X13" s="124">
        <f t="shared" si="7"/>
        <v>0</v>
      </c>
    </row>
    <row r="14" spans="2:24" ht="18" customHeight="1" x14ac:dyDescent="0.2">
      <c r="I14" s="118"/>
      <c r="J14" s="123"/>
      <c r="K14" s="118"/>
      <c r="L14" s="118"/>
    </row>
    <row r="15" spans="2:24" ht="18" customHeight="1" x14ac:dyDescent="0.2">
      <c r="D15" s="124">
        <f>SUM(D5:D13)</f>
        <v>10000</v>
      </c>
      <c r="E15" s="124">
        <f>SUM(E5:E13)</f>
        <v>130000</v>
      </c>
      <c r="F15" s="130">
        <f>SUM(F5:F14)</f>
        <v>42120</v>
      </c>
      <c r="G15" s="123"/>
      <c r="I15" s="118"/>
      <c r="J15" s="124">
        <f>SUM(J5:J13)</f>
        <v>10000</v>
      </c>
      <c r="K15" s="124">
        <f>SUM(K5:K13)</f>
        <v>130000</v>
      </c>
      <c r="L15" s="130">
        <f>SUM(L5:L14)</f>
        <v>34970</v>
      </c>
      <c r="P15" s="124">
        <f>SUM(P5:P13)</f>
        <v>10000</v>
      </c>
      <c r="Q15" s="124">
        <f>SUM(Q5:Q13)</f>
        <v>130000</v>
      </c>
      <c r="R15" s="130">
        <f>SUM(R5:R14)</f>
        <v>34970</v>
      </c>
      <c r="V15" s="124">
        <f>SUM(V5:V13)</f>
        <v>10000</v>
      </c>
      <c r="W15" s="124">
        <f>SUM(W5:W13)</f>
        <v>130000</v>
      </c>
      <c r="X15" s="130">
        <f>SUM(X5:X14)</f>
        <v>32760</v>
      </c>
    </row>
    <row r="16" spans="2:24" ht="18" customHeight="1" x14ac:dyDescent="0.2">
      <c r="F16" s="125"/>
      <c r="L16" s="125"/>
      <c r="R16" s="125"/>
      <c r="X16" s="125"/>
    </row>
    <row r="17" spans="1:26" ht="18" customHeight="1" x14ac:dyDescent="0.2">
      <c r="A17" t="s">
        <v>43</v>
      </c>
      <c r="D17" s="124">
        <v>2000</v>
      </c>
      <c r="F17" s="130">
        <f>SUM(D17:D21)+F15</f>
        <v>46620</v>
      </c>
      <c r="J17" s="124">
        <v>2000</v>
      </c>
      <c r="K17" s="118"/>
      <c r="L17" s="130">
        <f>SUM(J17:J22)+L15</f>
        <v>39970</v>
      </c>
      <c r="P17" s="124">
        <v>2000</v>
      </c>
      <c r="Q17" s="118"/>
      <c r="R17" s="130">
        <f>SUM(P17:P21)+R15</f>
        <v>39470</v>
      </c>
      <c r="V17" s="124">
        <v>2000</v>
      </c>
      <c r="W17" s="118"/>
      <c r="X17" s="130">
        <f>SUM(V17:V22)+X15</f>
        <v>37760</v>
      </c>
      <c r="Z17" s="120">
        <f>SUM(X17+R17+L17+F17)</f>
        <v>163820</v>
      </c>
    </row>
    <row r="18" spans="1:26" ht="18" customHeight="1" x14ac:dyDescent="0.2">
      <c r="D18" s="124">
        <v>2000</v>
      </c>
      <c r="J18" s="124">
        <v>2000</v>
      </c>
      <c r="K18" s="118"/>
      <c r="L18" s="118"/>
      <c r="P18" s="124">
        <v>2000</v>
      </c>
      <c r="Q18" s="118"/>
      <c r="R18" s="118"/>
      <c r="V18" s="124">
        <v>2000</v>
      </c>
      <c r="W18" s="118"/>
      <c r="X18" s="118"/>
    </row>
    <row r="19" spans="1:26" ht="17" customHeight="1" x14ac:dyDescent="0.2">
      <c r="J19" s="123"/>
      <c r="K19" s="118"/>
      <c r="L19" s="118"/>
      <c r="P19" s="123"/>
      <c r="Q19" s="118"/>
      <c r="R19" s="118"/>
      <c r="V19" s="123"/>
      <c r="W19" s="118"/>
      <c r="X19" s="118"/>
    </row>
    <row r="20" spans="1:26" ht="18" hidden="1" customHeight="1" x14ac:dyDescent="0.2">
      <c r="J20" s="123"/>
      <c r="K20" s="118"/>
      <c r="L20" s="118"/>
      <c r="P20" s="123"/>
      <c r="Q20" s="118"/>
      <c r="R20" s="118"/>
      <c r="V20" s="123"/>
      <c r="W20" s="118"/>
      <c r="X20" s="118"/>
    </row>
    <row r="21" spans="1:26" ht="18" customHeight="1" x14ac:dyDescent="0.2">
      <c r="A21" t="s">
        <v>44</v>
      </c>
      <c r="D21" s="124">
        <v>500</v>
      </c>
      <c r="J21" s="124">
        <v>500</v>
      </c>
      <c r="K21" s="118"/>
      <c r="L21" s="118"/>
      <c r="P21" s="124">
        <v>500</v>
      </c>
      <c r="Q21" s="118"/>
      <c r="R21" s="118"/>
      <c r="V21" s="124">
        <v>500</v>
      </c>
      <c r="W21" s="118"/>
      <c r="X21" s="118"/>
    </row>
    <row r="22" spans="1:26" ht="18" customHeight="1" x14ac:dyDescent="0.2">
      <c r="D22" s="118"/>
      <c r="H22"/>
      <c r="J22" s="124">
        <v>500</v>
      </c>
      <c r="V22" s="124">
        <v>500</v>
      </c>
    </row>
    <row r="23" spans="1:26" ht="18" customHeight="1" thickBot="1" x14ac:dyDescent="0.25"/>
    <row r="24" spans="1:26" ht="23" customHeight="1" thickBot="1" x14ac:dyDescent="0.25">
      <c r="B24" s="154" t="s">
        <v>47</v>
      </c>
      <c r="C24" s="155"/>
      <c r="D24" s="128">
        <f>SUM(E15+K15+Q15+W15)</f>
        <v>520000</v>
      </c>
    </row>
    <row r="25" spans="1:26" ht="23" customHeight="1" thickBot="1" x14ac:dyDescent="0.25">
      <c r="B25" s="154" t="s">
        <v>48</v>
      </c>
      <c r="C25" s="155"/>
      <c r="D25" s="129">
        <f>SUM(F17+L17+R17+X17)</f>
        <v>163820</v>
      </c>
    </row>
    <row r="27" spans="1:26" ht="18" customHeight="1" x14ac:dyDescent="0.2">
      <c r="B27" s="156" t="s">
        <v>49</v>
      </c>
      <c r="C27" s="157"/>
      <c r="D27" s="157"/>
      <c r="E27" s="157"/>
      <c r="F27" s="157"/>
      <c r="G27" s="157"/>
      <c r="H27" s="157"/>
      <c r="I27" s="157"/>
    </row>
  </sheetData>
  <mergeCells count="3">
    <mergeCell ref="B24:C24"/>
    <mergeCell ref="B25:C25"/>
    <mergeCell ref="B27:I27"/>
  </mergeCells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FD5E5-69F7-B64F-80F4-4D2B5218BA82}">
  <dimension ref="A1:Z27"/>
  <sheetViews>
    <sheetView topLeftCell="A6" zoomScale="185" zoomScaleNormal="185" workbookViewId="0">
      <selection activeCell="V17" sqref="V17:V18"/>
    </sheetView>
  </sheetViews>
  <sheetFormatPr baseColWidth="10" defaultRowHeight="18" customHeight="1" x14ac:dyDescent="0.2"/>
  <cols>
    <col min="1" max="1" width="5.83203125" customWidth="1"/>
    <col min="2" max="3" width="10.83203125" style="118"/>
    <col min="4" max="4" width="13.1640625" style="123" bestFit="1" customWidth="1"/>
    <col min="5" max="6" width="10.83203125" style="118"/>
    <col min="7" max="7" width="4.5" style="118" customWidth="1"/>
    <col min="8" max="8" width="10.83203125" style="118"/>
    <col min="13" max="13" width="4.83203125" customWidth="1"/>
    <col min="19" max="19" width="4.83203125" customWidth="1"/>
    <col min="25" max="25" width="3.6640625" customWidth="1"/>
    <col min="26" max="26" width="10.83203125" hidden="1" customWidth="1"/>
  </cols>
  <sheetData>
    <row r="1" spans="2:24" s="126" customFormat="1" ht="27" customHeight="1" thickBot="1" x14ac:dyDescent="0.25">
      <c r="D1" s="127"/>
      <c r="E1" s="135" t="s">
        <v>7</v>
      </c>
      <c r="J1" s="136" t="s">
        <v>42</v>
      </c>
      <c r="P1" s="137" t="s">
        <v>50</v>
      </c>
      <c r="V1" s="138" t="s">
        <v>46</v>
      </c>
    </row>
    <row r="3" spans="2:24" ht="18" customHeight="1" x14ac:dyDescent="0.2">
      <c r="D3" s="123" t="s">
        <v>41</v>
      </c>
      <c r="E3" s="118" t="s">
        <v>39</v>
      </c>
      <c r="J3" s="123" t="s">
        <v>41</v>
      </c>
      <c r="K3" s="118" t="s">
        <v>39</v>
      </c>
      <c r="P3" s="123" t="s">
        <v>41</v>
      </c>
      <c r="Q3" s="118" t="s">
        <v>39</v>
      </c>
      <c r="V3" s="123" t="s">
        <v>41</v>
      </c>
      <c r="W3" s="118" t="s">
        <v>39</v>
      </c>
    </row>
    <row r="4" spans="2:24" ht="18" customHeight="1" x14ac:dyDescent="0.2">
      <c r="B4" s="118" t="s">
        <v>40</v>
      </c>
      <c r="D4" s="123" t="s">
        <v>45</v>
      </c>
      <c r="E4" s="118" t="s">
        <v>45</v>
      </c>
      <c r="F4" s="118" t="s">
        <v>9</v>
      </c>
      <c r="H4" s="118" t="s">
        <v>40</v>
      </c>
      <c r="I4" s="118"/>
      <c r="J4" s="123" t="s">
        <v>45</v>
      </c>
      <c r="K4" s="118" t="s">
        <v>45</v>
      </c>
      <c r="L4" s="118" t="s">
        <v>9</v>
      </c>
      <c r="N4" s="118" t="s">
        <v>40</v>
      </c>
      <c r="O4" s="118"/>
      <c r="P4" s="123" t="s">
        <v>45</v>
      </c>
      <c r="Q4" s="118" t="s">
        <v>45</v>
      </c>
      <c r="R4" s="118" t="s">
        <v>9</v>
      </c>
      <c r="T4" s="118" t="s">
        <v>40</v>
      </c>
      <c r="U4" s="118"/>
      <c r="V4" s="123" t="s">
        <v>45</v>
      </c>
      <c r="W4" s="118" t="s">
        <v>45</v>
      </c>
      <c r="X4" s="118" t="s">
        <v>9</v>
      </c>
    </row>
    <row r="5" spans="2:24" ht="18" customHeight="1" x14ac:dyDescent="0.2">
      <c r="B5" s="121">
        <v>0.54</v>
      </c>
      <c r="C5" s="119" t="s">
        <v>17</v>
      </c>
      <c r="D5" s="124">
        <v>2500</v>
      </c>
      <c r="E5" s="124">
        <f>SUM(D5*13)</f>
        <v>32500</v>
      </c>
      <c r="F5" s="124">
        <f>SUM(E5*B5)</f>
        <v>17550</v>
      </c>
      <c r="G5" s="123"/>
      <c r="H5" s="121">
        <v>0.54</v>
      </c>
      <c r="I5" s="119" t="s">
        <v>17</v>
      </c>
      <c r="J5" s="124">
        <v>2500</v>
      </c>
      <c r="K5" s="124">
        <f>SUM(J5*13)</f>
        <v>32500</v>
      </c>
      <c r="L5" s="124">
        <f>SUM(K5*H5)</f>
        <v>17550</v>
      </c>
      <c r="N5" s="121">
        <v>0.54</v>
      </c>
      <c r="O5" s="119" t="s">
        <v>17</v>
      </c>
      <c r="P5" s="124">
        <v>2500</v>
      </c>
      <c r="Q5" s="124">
        <f>SUM(P5*13)</f>
        <v>32500</v>
      </c>
      <c r="R5" s="124">
        <f>SUM(Q5*N5)</f>
        <v>17550</v>
      </c>
      <c r="T5" s="121">
        <v>0.54</v>
      </c>
      <c r="U5" s="119" t="s">
        <v>17</v>
      </c>
      <c r="V5" s="124">
        <v>2500</v>
      </c>
      <c r="W5" s="124">
        <f>SUM(V5*13)</f>
        <v>32500</v>
      </c>
      <c r="X5" s="124">
        <f>SUM(W5*T5)</f>
        <v>17550</v>
      </c>
    </row>
    <row r="6" spans="2:24" ht="18" customHeight="1" x14ac:dyDescent="0.2">
      <c r="B6" s="122"/>
      <c r="E6" s="123"/>
      <c r="F6" s="123"/>
      <c r="G6" s="123"/>
      <c r="H6" s="122"/>
      <c r="I6" s="118"/>
      <c r="J6" s="123"/>
      <c r="K6" s="123"/>
      <c r="L6" s="123"/>
      <c r="N6" s="122"/>
      <c r="O6" s="118"/>
      <c r="P6" s="123"/>
      <c r="Q6" s="123"/>
      <c r="R6" s="123"/>
      <c r="T6" s="122"/>
      <c r="U6" s="118"/>
      <c r="V6" s="123"/>
      <c r="W6" s="123"/>
      <c r="X6" s="123"/>
    </row>
    <row r="7" spans="2:24" ht="18" customHeight="1" x14ac:dyDescent="0.2">
      <c r="B7" s="121">
        <v>0.3</v>
      </c>
      <c r="C7" s="119" t="s">
        <v>29</v>
      </c>
      <c r="D7" s="124">
        <v>5000</v>
      </c>
      <c r="E7" s="124">
        <f t="shared" ref="E7:E13" si="0">SUM(D7*13)</f>
        <v>65000</v>
      </c>
      <c r="F7" s="124">
        <f>SUM(E7*(B5-B7))</f>
        <v>15600.000000000004</v>
      </c>
      <c r="G7" s="123"/>
      <c r="H7" s="131">
        <v>0.4</v>
      </c>
      <c r="I7" s="119" t="s">
        <v>29</v>
      </c>
      <c r="J7" s="124">
        <v>5000</v>
      </c>
      <c r="K7" s="124">
        <f t="shared" ref="K7:K13" si="1">SUM(J7*13)</f>
        <v>65000</v>
      </c>
      <c r="L7" s="124">
        <f>SUM(K7*(H5-H7))</f>
        <v>9100</v>
      </c>
      <c r="N7" s="131">
        <v>0.4</v>
      </c>
      <c r="O7" s="119" t="s">
        <v>29</v>
      </c>
      <c r="P7" s="124">
        <v>5000</v>
      </c>
      <c r="Q7" s="124">
        <f t="shared" ref="Q7:Q13" si="2">SUM(P7*13)</f>
        <v>65000</v>
      </c>
      <c r="R7" s="124">
        <f>SUM(Q7*(N5-N7))</f>
        <v>9100</v>
      </c>
      <c r="T7" s="134">
        <v>0.45</v>
      </c>
      <c r="U7" s="119" t="s">
        <v>29</v>
      </c>
      <c r="V7" s="124">
        <v>5000</v>
      </c>
      <c r="W7" s="124">
        <f t="shared" ref="W7:W13" si="3">SUM(V7*13)</f>
        <v>65000</v>
      </c>
      <c r="X7" s="124">
        <f>SUM(W7*(T5-T7))</f>
        <v>5850.0000000000018</v>
      </c>
    </row>
    <row r="8" spans="2:24" ht="18" customHeight="1" x14ac:dyDescent="0.2">
      <c r="B8" s="121">
        <v>0.3</v>
      </c>
      <c r="C8" s="119" t="s">
        <v>30</v>
      </c>
      <c r="D8" s="124">
        <v>3000</v>
      </c>
      <c r="E8" s="124">
        <f t="shared" si="0"/>
        <v>39000</v>
      </c>
      <c r="F8" s="124">
        <f>SUM(E8*(B5-B7))</f>
        <v>9360.0000000000018</v>
      </c>
      <c r="G8" s="123"/>
      <c r="H8" s="131">
        <v>0.4</v>
      </c>
      <c r="I8" s="119" t="s">
        <v>30</v>
      </c>
      <c r="J8" s="124">
        <v>3000</v>
      </c>
      <c r="K8" s="124">
        <f t="shared" si="1"/>
        <v>39000</v>
      </c>
      <c r="L8" s="124">
        <f>SUM(K8*(H5-H7))</f>
        <v>5460.0000000000009</v>
      </c>
      <c r="N8" s="131">
        <v>0.4</v>
      </c>
      <c r="O8" s="119" t="s">
        <v>30</v>
      </c>
      <c r="P8" s="124">
        <v>3000</v>
      </c>
      <c r="Q8" s="124">
        <f t="shared" si="2"/>
        <v>39000</v>
      </c>
      <c r="R8" s="124">
        <f>SUM(Q8*(N5-N7))</f>
        <v>5460.0000000000009</v>
      </c>
      <c r="T8" s="131">
        <v>0.4</v>
      </c>
      <c r="U8" s="119" t="s">
        <v>30</v>
      </c>
      <c r="V8" s="124">
        <v>3000</v>
      </c>
      <c r="W8" s="124">
        <f t="shared" si="3"/>
        <v>39000</v>
      </c>
      <c r="X8" s="124">
        <f>SUM(W8*(T5-T7))</f>
        <v>3510.0000000000009</v>
      </c>
    </row>
    <row r="9" spans="2:24" ht="18" customHeight="1" x14ac:dyDescent="0.2">
      <c r="B9" s="121">
        <v>0.3</v>
      </c>
      <c r="C9" s="119" t="s">
        <v>31</v>
      </c>
      <c r="D9" s="124">
        <v>2500</v>
      </c>
      <c r="E9" s="124">
        <f t="shared" si="0"/>
        <v>32500</v>
      </c>
      <c r="F9" s="124">
        <f>SUM(E9*(B5-B7))</f>
        <v>7800.0000000000018</v>
      </c>
      <c r="G9" s="123"/>
      <c r="H9" s="131">
        <v>0.4</v>
      </c>
      <c r="I9" s="119" t="s">
        <v>31</v>
      </c>
      <c r="J9" s="124">
        <v>2500</v>
      </c>
      <c r="K9" s="124">
        <f t="shared" si="1"/>
        <v>32500</v>
      </c>
      <c r="L9" s="124">
        <f>SUM(K9*(H5-H7))</f>
        <v>4550</v>
      </c>
      <c r="N9" s="131">
        <v>0.4</v>
      </c>
      <c r="O9" s="119" t="s">
        <v>31</v>
      </c>
      <c r="P9" s="124">
        <v>2250</v>
      </c>
      <c r="Q9" s="124">
        <f t="shared" si="2"/>
        <v>29250</v>
      </c>
      <c r="R9" s="124">
        <f>SUM(Q9*(N5-N7))</f>
        <v>4095.0000000000005</v>
      </c>
      <c r="T9" s="131">
        <v>0.4</v>
      </c>
      <c r="U9" s="119" t="s">
        <v>31</v>
      </c>
      <c r="V9" s="124">
        <v>2000</v>
      </c>
      <c r="W9" s="124">
        <f t="shared" si="3"/>
        <v>26000</v>
      </c>
      <c r="X9" s="124">
        <f>SUM(W9*(T5-T7))</f>
        <v>2340.0000000000005</v>
      </c>
    </row>
    <row r="10" spans="2:24" ht="18" customHeight="1" x14ac:dyDescent="0.2">
      <c r="B10" s="121">
        <v>0.3</v>
      </c>
      <c r="C10" s="119" t="s">
        <v>35</v>
      </c>
      <c r="D10" s="124">
        <v>1000</v>
      </c>
      <c r="E10" s="124">
        <f t="shared" si="0"/>
        <v>13000</v>
      </c>
      <c r="F10" s="124">
        <f t="shared" ref="F10:F13" si="4">SUM(E10*B10)</f>
        <v>3900</v>
      </c>
      <c r="G10" s="123"/>
      <c r="H10" s="132">
        <v>0.35</v>
      </c>
      <c r="I10" s="119" t="s">
        <v>35</v>
      </c>
      <c r="J10" s="124">
        <v>1000</v>
      </c>
      <c r="K10" s="124">
        <f t="shared" si="1"/>
        <v>13000</v>
      </c>
      <c r="L10" s="124">
        <f t="shared" ref="L10:L13" si="5">SUM(K10*H10)</f>
        <v>4550</v>
      </c>
      <c r="N10" s="132">
        <v>0.35</v>
      </c>
      <c r="O10" s="119" t="s">
        <v>35</v>
      </c>
      <c r="P10" s="124">
        <v>1000</v>
      </c>
      <c r="Q10" s="124">
        <f t="shared" si="2"/>
        <v>13000</v>
      </c>
      <c r="R10" s="124">
        <f t="shared" ref="R10:R13" si="6">SUM(Q10*N10)</f>
        <v>4550</v>
      </c>
      <c r="T10" s="133">
        <v>0.35</v>
      </c>
      <c r="U10" s="119" t="s">
        <v>35</v>
      </c>
      <c r="V10" s="124">
        <v>1000</v>
      </c>
      <c r="W10" s="124">
        <f t="shared" si="3"/>
        <v>13000</v>
      </c>
      <c r="X10" s="124">
        <f t="shared" ref="X10:X13" si="7">SUM(W10*T10)</f>
        <v>4550</v>
      </c>
    </row>
    <row r="11" spans="2:24" ht="18" customHeight="1" x14ac:dyDescent="0.2">
      <c r="B11" s="121">
        <v>0.3</v>
      </c>
      <c r="C11" s="119" t="s">
        <v>36</v>
      </c>
      <c r="D11" s="124">
        <v>500</v>
      </c>
      <c r="E11" s="124">
        <f t="shared" si="0"/>
        <v>6500</v>
      </c>
      <c r="F11" s="124">
        <f t="shared" si="4"/>
        <v>1950</v>
      </c>
      <c r="G11" s="123"/>
      <c r="H11" s="121">
        <v>0.3</v>
      </c>
      <c r="I11" s="119" t="s">
        <v>36</v>
      </c>
      <c r="J11" s="124">
        <v>500</v>
      </c>
      <c r="K11" s="124">
        <f t="shared" si="1"/>
        <v>6500</v>
      </c>
      <c r="L11" s="124">
        <f t="shared" si="5"/>
        <v>1950</v>
      </c>
      <c r="N11" s="121">
        <v>0.3</v>
      </c>
      <c r="O11" s="119" t="s">
        <v>36</v>
      </c>
      <c r="P11" s="124">
        <v>500</v>
      </c>
      <c r="Q11" s="124">
        <f t="shared" si="2"/>
        <v>6500</v>
      </c>
      <c r="R11" s="124">
        <f t="shared" si="6"/>
        <v>1950</v>
      </c>
      <c r="T11" s="121">
        <v>0.35</v>
      </c>
      <c r="U11" s="119" t="s">
        <v>36</v>
      </c>
      <c r="V11" s="124">
        <v>500</v>
      </c>
      <c r="W11" s="124">
        <f t="shared" si="3"/>
        <v>6500</v>
      </c>
      <c r="X11" s="124">
        <f t="shared" si="7"/>
        <v>2275</v>
      </c>
    </row>
    <row r="12" spans="2:24" ht="18" customHeight="1" x14ac:dyDescent="0.2">
      <c r="B12" s="121">
        <v>0.3</v>
      </c>
      <c r="C12" s="119" t="s">
        <v>37</v>
      </c>
      <c r="D12" s="124"/>
      <c r="E12" s="124">
        <f t="shared" si="0"/>
        <v>0</v>
      </c>
      <c r="F12" s="124">
        <f t="shared" si="4"/>
        <v>0</v>
      </c>
      <c r="G12" s="123"/>
      <c r="H12" s="121">
        <v>0.3</v>
      </c>
      <c r="I12" s="119" t="s">
        <v>37</v>
      </c>
      <c r="J12" s="124"/>
      <c r="K12" s="124">
        <f t="shared" si="1"/>
        <v>0</v>
      </c>
      <c r="L12" s="124">
        <f t="shared" si="5"/>
        <v>0</v>
      </c>
      <c r="N12" s="121">
        <v>0.3</v>
      </c>
      <c r="O12" s="119" t="s">
        <v>37</v>
      </c>
      <c r="P12" s="124"/>
      <c r="Q12" s="124">
        <f t="shared" si="2"/>
        <v>0</v>
      </c>
      <c r="R12" s="124">
        <f t="shared" si="6"/>
        <v>0</v>
      </c>
      <c r="T12" s="121">
        <v>0.3</v>
      </c>
      <c r="U12" s="119" t="s">
        <v>37</v>
      </c>
      <c r="V12" s="124">
        <v>500</v>
      </c>
      <c r="W12" s="124">
        <f t="shared" si="3"/>
        <v>6500</v>
      </c>
      <c r="X12" s="124">
        <f t="shared" si="7"/>
        <v>1950</v>
      </c>
    </row>
    <row r="13" spans="2:24" ht="18" customHeight="1" x14ac:dyDescent="0.2">
      <c r="B13" s="121">
        <v>0.3</v>
      </c>
      <c r="C13" s="119" t="s">
        <v>38</v>
      </c>
      <c r="D13" s="124"/>
      <c r="E13" s="124">
        <f t="shared" si="0"/>
        <v>0</v>
      </c>
      <c r="F13" s="124">
        <f t="shared" si="4"/>
        <v>0</v>
      </c>
      <c r="G13" s="123"/>
      <c r="H13" s="121">
        <v>0.3</v>
      </c>
      <c r="I13" s="119" t="s">
        <v>38</v>
      </c>
      <c r="J13" s="124"/>
      <c r="K13" s="124">
        <f t="shared" si="1"/>
        <v>0</v>
      </c>
      <c r="L13" s="124">
        <f t="shared" si="5"/>
        <v>0</v>
      </c>
      <c r="N13" s="121">
        <v>0.3</v>
      </c>
      <c r="O13" s="119" t="s">
        <v>38</v>
      </c>
      <c r="P13" s="124"/>
      <c r="Q13" s="124">
        <f t="shared" si="2"/>
        <v>0</v>
      </c>
      <c r="R13" s="124">
        <f t="shared" si="6"/>
        <v>0</v>
      </c>
      <c r="T13" s="121">
        <v>0.3</v>
      </c>
      <c r="U13" s="119" t="s">
        <v>38</v>
      </c>
      <c r="V13" s="124"/>
      <c r="W13" s="124">
        <f t="shared" si="3"/>
        <v>0</v>
      </c>
      <c r="X13" s="124">
        <f t="shared" si="7"/>
        <v>0</v>
      </c>
    </row>
    <row r="14" spans="2:24" ht="18" customHeight="1" x14ac:dyDescent="0.2">
      <c r="I14" s="118"/>
      <c r="J14" s="123"/>
      <c r="K14" s="118"/>
      <c r="L14" s="118"/>
    </row>
    <row r="15" spans="2:24" ht="18" customHeight="1" x14ac:dyDescent="0.2">
      <c r="D15" s="124">
        <f>SUM(D5:D13)</f>
        <v>14500</v>
      </c>
      <c r="E15" s="124">
        <f>SUM(E5:E13)</f>
        <v>188500</v>
      </c>
      <c r="F15" s="130">
        <f>SUM(F5:F14)</f>
        <v>56160</v>
      </c>
      <c r="G15" s="123"/>
      <c r="I15" s="118"/>
      <c r="J15" s="124">
        <f>SUM(J5:J13)</f>
        <v>14500</v>
      </c>
      <c r="K15" s="124">
        <f>SUM(K5:K13)</f>
        <v>188500</v>
      </c>
      <c r="L15" s="130">
        <f>SUM(L5:L14)</f>
        <v>43160</v>
      </c>
      <c r="P15" s="124">
        <f>SUM(P5:P13)</f>
        <v>14250</v>
      </c>
      <c r="Q15" s="124">
        <f>SUM(Q5:Q13)</f>
        <v>185250</v>
      </c>
      <c r="R15" s="130">
        <f>SUM(R5:R14)</f>
        <v>42705</v>
      </c>
      <c r="V15" s="124">
        <f>SUM(V5:V13)</f>
        <v>14500</v>
      </c>
      <c r="W15" s="124">
        <f>SUM(W5:W13)</f>
        <v>188500</v>
      </c>
      <c r="X15" s="130">
        <f>SUM(X5:X14)</f>
        <v>38025</v>
      </c>
    </row>
    <row r="16" spans="2:24" ht="18" customHeight="1" x14ac:dyDescent="0.2">
      <c r="F16" s="125"/>
      <c r="L16" s="125"/>
      <c r="R16" s="125"/>
      <c r="X16" s="125"/>
    </row>
    <row r="17" spans="1:26" ht="18" customHeight="1" x14ac:dyDescent="0.2">
      <c r="A17" t="s">
        <v>43</v>
      </c>
      <c r="D17" s="124">
        <v>2000</v>
      </c>
      <c r="F17" s="130">
        <f>SUM(D17:D21)+F15</f>
        <v>60660</v>
      </c>
      <c r="J17" s="124">
        <v>2000</v>
      </c>
      <c r="K17" s="118"/>
      <c r="L17" s="130">
        <f>SUM(J17:J22)+L15</f>
        <v>48160</v>
      </c>
      <c r="P17" s="124">
        <v>2000</v>
      </c>
      <c r="Q17" s="118"/>
      <c r="R17" s="130">
        <f>SUM(P17:P21)+R15</f>
        <v>47205</v>
      </c>
      <c r="V17" s="124">
        <v>2000</v>
      </c>
      <c r="W17" s="118"/>
      <c r="X17" s="130">
        <f>SUM(V17:V22)+X15</f>
        <v>43025</v>
      </c>
      <c r="Z17" s="120">
        <f>SUM(X17+R17+L17+F17)</f>
        <v>199050</v>
      </c>
    </row>
    <row r="18" spans="1:26" ht="18" customHeight="1" x14ac:dyDescent="0.2">
      <c r="D18" s="124">
        <v>2000</v>
      </c>
      <c r="J18" s="124">
        <v>2000</v>
      </c>
      <c r="K18" s="118"/>
      <c r="L18" s="118"/>
      <c r="P18" s="124">
        <v>2000</v>
      </c>
      <c r="Q18" s="118"/>
      <c r="R18" s="118"/>
      <c r="V18" s="124">
        <v>2000</v>
      </c>
      <c r="W18" s="118"/>
      <c r="X18" s="118"/>
    </row>
    <row r="19" spans="1:26" ht="17" customHeight="1" x14ac:dyDescent="0.2">
      <c r="J19" s="123"/>
      <c r="K19" s="118"/>
      <c r="L19" s="118"/>
      <c r="P19" s="123"/>
      <c r="Q19" s="118"/>
      <c r="R19" s="118"/>
      <c r="V19" s="123"/>
      <c r="W19" s="118"/>
      <c r="X19" s="118"/>
    </row>
    <row r="20" spans="1:26" ht="18" hidden="1" customHeight="1" x14ac:dyDescent="0.2">
      <c r="J20" s="123"/>
      <c r="K20" s="118"/>
      <c r="L20" s="118"/>
      <c r="P20" s="123"/>
      <c r="Q20" s="118"/>
      <c r="R20" s="118"/>
      <c r="V20" s="123"/>
      <c r="W20" s="118"/>
      <c r="X20" s="118"/>
    </row>
    <row r="21" spans="1:26" ht="18" customHeight="1" x14ac:dyDescent="0.2">
      <c r="A21" t="s">
        <v>44</v>
      </c>
      <c r="D21" s="124">
        <v>500</v>
      </c>
      <c r="J21" s="124">
        <v>500</v>
      </c>
      <c r="K21" s="118"/>
      <c r="L21" s="118"/>
      <c r="P21" s="124">
        <v>500</v>
      </c>
      <c r="Q21" s="118"/>
      <c r="R21" s="118"/>
      <c r="V21" s="124">
        <v>500</v>
      </c>
      <c r="W21" s="118"/>
      <c r="X21" s="118"/>
    </row>
    <row r="22" spans="1:26" ht="18" customHeight="1" x14ac:dyDescent="0.2">
      <c r="D22" s="118"/>
      <c r="H22"/>
      <c r="J22" s="124">
        <v>500</v>
      </c>
      <c r="V22" s="124">
        <v>500</v>
      </c>
    </row>
    <row r="23" spans="1:26" ht="18" customHeight="1" thickBot="1" x14ac:dyDescent="0.25"/>
    <row r="24" spans="1:26" ht="23" customHeight="1" thickBot="1" x14ac:dyDescent="0.25">
      <c r="B24" s="154" t="s">
        <v>47</v>
      </c>
      <c r="C24" s="155"/>
      <c r="D24" s="128">
        <f>SUM(E15+K15+Q15+W15)</f>
        <v>750750</v>
      </c>
    </row>
    <row r="25" spans="1:26" ht="23" customHeight="1" thickBot="1" x14ac:dyDescent="0.25">
      <c r="B25" s="154" t="s">
        <v>48</v>
      </c>
      <c r="C25" s="155"/>
      <c r="D25" s="129">
        <f>SUM(F17+L17+R17+X17)</f>
        <v>199050</v>
      </c>
    </row>
    <row r="27" spans="1:26" ht="18" customHeight="1" x14ac:dyDescent="0.2">
      <c r="B27" s="156" t="s">
        <v>49</v>
      </c>
      <c r="C27" s="157"/>
      <c r="D27" s="157"/>
      <c r="E27" s="157"/>
      <c r="F27" s="157"/>
      <c r="G27" s="157"/>
      <c r="H27" s="157"/>
      <c r="I27" s="157"/>
    </row>
  </sheetData>
  <mergeCells count="3">
    <mergeCell ref="B24:C24"/>
    <mergeCell ref="B25:C25"/>
    <mergeCell ref="B27:I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F3BC3-3B61-5B48-AE19-4ECA32A31E1A}">
  <dimension ref="A1:Z27"/>
  <sheetViews>
    <sheetView tabSelected="1" topLeftCell="A3" zoomScale="156" zoomScaleNormal="156" workbookViewId="0">
      <selection activeCell="V8" sqref="V8"/>
    </sheetView>
  </sheetViews>
  <sheetFormatPr baseColWidth="10" defaultRowHeight="18" customHeight="1" x14ac:dyDescent="0.2"/>
  <cols>
    <col min="1" max="1" width="5.83203125" customWidth="1"/>
    <col min="2" max="3" width="10.83203125" style="118"/>
    <col min="4" max="4" width="14.83203125" style="123" customWidth="1"/>
    <col min="5" max="6" width="10.83203125" style="118"/>
    <col min="7" max="7" width="4.5" style="118" customWidth="1"/>
    <col min="8" max="8" width="10.83203125" style="118"/>
    <col min="13" max="13" width="4.83203125" customWidth="1"/>
    <col min="19" max="19" width="4.83203125" customWidth="1"/>
    <col min="25" max="25" width="3.6640625" customWidth="1"/>
    <col min="26" max="26" width="10.83203125" hidden="1" customWidth="1"/>
  </cols>
  <sheetData>
    <row r="1" spans="2:24" s="126" customFormat="1" ht="27" customHeight="1" thickBot="1" x14ac:dyDescent="0.25">
      <c r="D1" s="127"/>
      <c r="E1" s="135" t="s">
        <v>7</v>
      </c>
      <c r="J1" s="136" t="s">
        <v>42</v>
      </c>
      <c r="P1" s="137" t="s">
        <v>50</v>
      </c>
      <c r="V1" s="138" t="s">
        <v>46</v>
      </c>
    </row>
    <row r="3" spans="2:24" ht="18" customHeight="1" x14ac:dyDescent="0.2">
      <c r="D3" s="123" t="s">
        <v>41</v>
      </c>
      <c r="E3" s="118" t="s">
        <v>39</v>
      </c>
      <c r="J3" s="123" t="s">
        <v>41</v>
      </c>
      <c r="K3" s="118" t="s">
        <v>39</v>
      </c>
      <c r="P3" s="123" t="s">
        <v>41</v>
      </c>
      <c r="Q3" s="118" t="s">
        <v>39</v>
      </c>
      <c r="V3" s="123" t="s">
        <v>41</v>
      </c>
      <c r="W3" s="118" t="s">
        <v>39</v>
      </c>
    </row>
    <row r="4" spans="2:24" ht="18" customHeight="1" x14ac:dyDescent="0.2">
      <c r="B4" s="118" t="s">
        <v>40</v>
      </c>
      <c r="D4" s="123" t="s">
        <v>45</v>
      </c>
      <c r="E4" s="118" t="s">
        <v>45</v>
      </c>
      <c r="F4" s="118" t="s">
        <v>9</v>
      </c>
      <c r="H4" s="118" t="s">
        <v>40</v>
      </c>
      <c r="I4" s="118"/>
      <c r="J4" s="123" t="s">
        <v>45</v>
      </c>
      <c r="K4" s="118" t="s">
        <v>45</v>
      </c>
      <c r="L4" s="118" t="s">
        <v>9</v>
      </c>
      <c r="N4" s="118" t="s">
        <v>40</v>
      </c>
      <c r="O4" s="118"/>
      <c r="P4" s="123" t="s">
        <v>45</v>
      </c>
      <c r="Q4" s="118" t="s">
        <v>45</v>
      </c>
      <c r="R4" s="118" t="s">
        <v>9</v>
      </c>
      <c r="T4" s="118" t="s">
        <v>40</v>
      </c>
      <c r="U4" s="118"/>
      <c r="V4" s="123" t="s">
        <v>45</v>
      </c>
      <c r="W4" s="118" t="s">
        <v>45</v>
      </c>
      <c r="X4" s="118" t="s">
        <v>9</v>
      </c>
    </row>
    <row r="5" spans="2:24" ht="18" customHeight="1" x14ac:dyDescent="0.2">
      <c r="B5" s="121">
        <v>0.54</v>
      </c>
      <c r="C5" s="119" t="s">
        <v>17</v>
      </c>
      <c r="D5" s="124">
        <v>2500</v>
      </c>
      <c r="E5" s="124">
        <f>SUM(D5*13)</f>
        <v>32500</v>
      </c>
      <c r="F5" s="124">
        <f>SUM(E5*B5)</f>
        <v>17550</v>
      </c>
      <c r="G5" s="123"/>
      <c r="H5" s="121">
        <v>0.54</v>
      </c>
      <c r="I5" s="119" t="s">
        <v>17</v>
      </c>
      <c r="J5" s="124">
        <v>2500</v>
      </c>
      <c r="K5" s="124">
        <f>SUM(J5*13)</f>
        <v>32500</v>
      </c>
      <c r="L5" s="124">
        <f>SUM(K5*H5)</f>
        <v>17550</v>
      </c>
      <c r="N5" s="121">
        <v>0.54</v>
      </c>
      <c r="O5" s="119" t="s">
        <v>17</v>
      </c>
      <c r="P5" s="124">
        <v>2500</v>
      </c>
      <c r="Q5" s="124">
        <f>SUM(P5*13)</f>
        <v>32500</v>
      </c>
      <c r="R5" s="124">
        <f>SUM(Q5*N5)</f>
        <v>17550</v>
      </c>
      <c r="T5" s="121">
        <v>0.54</v>
      </c>
      <c r="U5" s="119" t="s">
        <v>17</v>
      </c>
      <c r="V5" s="124">
        <v>2500</v>
      </c>
      <c r="W5" s="124">
        <f>SUM(V5*13)</f>
        <v>32500</v>
      </c>
      <c r="X5" s="124">
        <f>SUM(W5*T5)</f>
        <v>17550</v>
      </c>
    </row>
    <row r="6" spans="2:24" ht="18" customHeight="1" x14ac:dyDescent="0.2">
      <c r="B6" s="122"/>
      <c r="E6" s="123"/>
      <c r="F6" s="123"/>
      <c r="G6" s="123"/>
      <c r="H6" s="122"/>
      <c r="I6" s="118"/>
      <c r="J6" s="123"/>
      <c r="K6" s="123"/>
      <c r="L6" s="123"/>
      <c r="N6" s="122"/>
      <c r="O6" s="118"/>
      <c r="P6" s="123"/>
      <c r="Q6" s="123"/>
      <c r="R6" s="123"/>
      <c r="T6" s="122"/>
      <c r="U6" s="118"/>
      <c r="V6" s="123"/>
      <c r="W6" s="123"/>
      <c r="X6" s="123"/>
    </row>
    <row r="7" spans="2:24" ht="18" customHeight="1" x14ac:dyDescent="0.2">
      <c r="B7" s="121">
        <v>0.3</v>
      </c>
      <c r="C7" s="119" t="s">
        <v>29</v>
      </c>
      <c r="D7" s="124">
        <v>5000</v>
      </c>
      <c r="E7" s="124">
        <f t="shared" ref="E7:E13" si="0">SUM(D7*13)</f>
        <v>65000</v>
      </c>
      <c r="F7" s="124">
        <f>SUM(E7*(B5-B7))</f>
        <v>15600.000000000004</v>
      </c>
      <c r="G7" s="123"/>
      <c r="H7" s="131">
        <v>0.4</v>
      </c>
      <c r="I7" s="119" t="s">
        <v>29</v>
      </c>
      <c r="J7" s="124">
        <v>5000</v>
      </c>
      <c r="K7" s="124">
        <f t="shared" ref="K7:K13" si="1">SUM(J7*13)</f>
        <v>65000</v>
      </c>
      <c r="L7" s="124">
        <f>SUM(K7*(H5-H7))</f>
        <v>9100</v>
      </c>
      <c r="N7" s="131">
        <v>0.4</v>
      </c>
      <c r="O7" s="119" t="s">
        <v>29</v>
      </c>
      <c r="P7" s="124">
        <v>5000</v>
      </c>
      <c r="Q7" s="124">
        <f t="shared" ref="Q7:Q13" si="2">SUM(P7*13)</f>
        <v>65000</v>
      </c>
      <c r="R7" s="124">
        <f>SUM(Q7*(N5-N7))</f>
        <v>9100</v>
      </c>
      <c r="T7" s="134">
        <v>0.45</v>
      </c>
      <c r="U7" s="119" t="s">
        <v>29</v>
      </c>
      <c r="V7" s="124">
        <v>6450</v>
      </c>
      <c r="W7" s="124">
        <f t="shared" ref="W7:W13" si="3">SUM(V7*13)</f>
        <v>83850</v>
      </c>
      <c r="X7" s="124">
        <f>SUM(W7*(T5-T7))</f>
        <v>7546.5000000000018</v>
      </c>
    </row>
    <row r="8" spans="2:24" ht="18" customHeight="1" x14ac:dyDescent="0.2">
      <c r="B8" s="121">
        <v>0.3</v>
      </c>
      <c r="C8" s="119" t="s">
        <v>30</v>
      </c>
      <c r="D8" s="124">
        <v>4000</v>
      </c>
      <c r="E8" s="124">
        <f t="shared" si="0"/>
        <v>52000</v>
      </c>
      <c r="F8" s="124">
        <f>SUM(E8*(B5-B7))</f>
        <v>12480.000000000002</v>
      </c>
      <c r="G8" s="123"/>
      <c r="H8" s="131">
        <v>0.4</v>
      </c>
      <c r="I8" s="119" t="s">
        <v>30</v>
      </c>
      <c r="J8" s="124">
        <v>4000</v>
      </c>
      <c r="K8" s="124">
        <f t="shared" si="1"/>
        <v>52000</v>
      </c>
      <c r="L8" s="124">
        <f>SUM(K8*(H5-H7))</f>
        <v>7280.0000000000009</v>
      </c>
      <c r="N8" s="131">
        <v>0.4</v>
      </c>
      <c r="O8" s="119" t="s">
        <v>30</v>
      </c>
      <c r="P8" s="124">
        <v>4000</v>
      </c>
      <c r="Q8" s="124">
        <f t="shared" si="2"/>
        <v>52000</v>
      </c>
      <c r="R8" s="124">
        <f>SUM(Q8*(N5-N7))</f>
        <v>7280.0000000000009</v>
      </c>
      <c r="T8" s="131">
        <v>0.4</v>
      </c>
      <c r="U8" s="119" t="s">
        <v>30</v>
      </c>
      <c r="V8" s="124">
        <v>5000</v>
      </c>
      <c r="W8" s="124">
        <f t="shared" si="3"/>
        <v>65000</v>
      </c>
      <c r="X8" s="124">
        <f>SUM(W8*(T5-T7))</f>
        <v>5850.0000000000018</v>
      </c>
    </row>
    <row r="9" spans="2:24" ht="18" customHeight="1" x14ac:dyDescent="0.2">
      <c r="B9" s="121">
        <v>0.3</v>
      </c>
      <c r="C9" s="119" t="s">
        <v>31</v>
      </c>
      <c r="D9" s="124">
        <v>3000</v>
      </c>
      <c r="E9" s="124">
        <f t="shared" si="0"/>
        <v>39000</v>
      </c>
      <c r="F9" s="124">
        <f>SUM(E9*(B5-B7))</f>
        <v>9360.0000000000018</v>
      </c>
      <c r="G9" s="123"/>
      <c r="H9" s="131">
        <v>0.4</v>
      </c>
      <c r="I9" s="119" t="s">
        <v>31</v>
      </c>
      <c r="J9" s="124">
        <v>3000</v>
      </c>
      <c r="K9" s="124">
        <f t="shared" si="1"/>
        <v>39000</v>
      </c>
      <c r="L9" s="124">
        <f>SUM(K9*(H5-H7))</f>
        <v>5460.0000000000009</v>
      </c>
      <c r="N9" s="131">
        <v>0.4</v>
      </c>
      <c r="O9" s="119" t="s">
        <v>31</v>
      </c>
      <c r="P9" s="124">
        <v>3000</v>
      </c>
      <c r="Q9" s="124">
        <f t="shared" si="2"/>
        <v>39000</v>
      </c>
      <c r="R9" s="124">
        <f>SUM(Q9*(N5-N7))</f>
        <v>5460.0000000000009</v>
      </c>
      <c r="T9" s="131">
        <v>0.4</v>
      </c>
      <c r="U9" s="119" t="s">
        <v>31</v>
      </c>
      <c r="V9" s="124">
        <v>4000</v>
      </c>
      <c r="W9" s="124">
        <f t="shared" si="3"/>
        <v>52000</v>
      </c>
      <c r="X9" s="124">
        <f>SUM(W9*(T5-T7))</f>
        <v>4680.0000000000009</v>
      </c>
    </row>
    <row r="10" spans="2:24" ht="18" customHeight="1" x14ac:dyDescent="0.2">
      <c r="B10" s="121">
        <v>0.3</v>
      </c>
      <c r="C10" s="119" t="s">
        <v>35</v>
      </c>
      <c r="D10" s="124">
        <v>2000</v>
      </c>
      <c r="E10" s="124">
        <f t="shared" si="0"/>
        <v>26000</v>
      </c>
      <c r="F10" s="124">
        <f t="shared" ref="F10:F13" si="4">SUM(E10*B10)</f>
        <v>7800</v>
      </c>
      <c r="G10" s="123"/>
      <c r="H10" s="132">
        <v>0.35</v>
      </c>
      <c r="I10" s="119" t="s">
        <v>35</v>
      </c>
      <c r="J10" s="124">
        <v>2000</v>
      </c>
      <c r="K10" s="124">
        <f t="shared" si="1"/>
        <v>26000</v>
      </c>
      <c r="L10" s="124">
        <f t="shared" ref="L10:L13" si="5">SUM(K10*H10)</f>
        <v>9100</v>
      </c>
      <c r="N10" s="132">
        <v>0.35</v>
      </c>
      <c r="O10" s="119" t="s">
        <v>35</v>
      </c>
      <c r="P10" s="124">
        <v>2000</v>
      </c>
      <c r="Q10" s="124">
        <f t="shared" si="2"/>
        <v>26000</v>
      </c>
      <c r="R10" s="124">
        <f t="shared" ref="R10:R13" si="6">SUM(Q10*N10)</f>
        <v>9100</v>
      </c>
      <c r="T10" s="133">
        <v>0.35</v>
      </c>
      <c r="U10" s="119" t="s">
        <v>35</v>
      </c>
      <c r="V10" s="124">
        <v>3000</v>
      </c>
      <c r="W10" s="124">
        <f t="shared" si="3"/>
        <v>39000</v>
      </c>
      <c r="X10" s="124">
        <f t="shared" ref="X10:X13" si="7">SUM(W10*T10)</f>
        <v>13650</v>
      </c>
    </row>
    <row r="11" spans="2:24" ht="18" customHeight="1" x14ac:dyDescent="0.2">
      <c r="B11" s="121">
        <v>0.3</v>
      </c>
      <c r="C11" s="119" t="s">
        <v>36</v>
      </c>
      <c r="D11" s="124">
        <v>1000</v>
      </c>
      <c r="E11" s="124">
        <f t="shared" si="0"/>
        <v>13000</v>
      </c>
      <c r="F11" s="124">
        <f t="shared" si="4"/>
        <v>3900</v>
      </c>
      <c r="G11" s="123"/>
      <c r="H11" s="121">
        <v>0.3</v>
      </c>
      <c r="I11" s="119" t="s">
        <v>36</v>
      </c>
      <c r="J11" s="124">
        <v>1000</v>
      </c>
      <c r="K11" s="124">
        <f t="shared" si="1"/>
        <v>13000</v>
      </c>
      <c r="L11" s="124">
        <f t="shared" si="5"/>
        <v>3900</v>
      </c>
      <c r="N11" s="121">
        <v>0.3</v>
      </c>
      <c r="O11" s="119" t="s">
        <v>36</v>
      </c>
      <c r="P11" s="124">
        <v>1500</v>
      </c>
      <c r="Q11" s="124">
        <f t="shared" si="2"/>
        <v>19500</v>
      </c>
      <c r="R11" s="124">
        <f t="shared" si="6"/>
        <v>5850</v>
      </c>
      <c r="T11" s="121">
        <v>0.35</v>
      </c>
      <c r="U11" s="119" t="s">
        <v>36</v>
      </c>
      <c r="V11" s="124">
        <v>2000</v>
      </c>
      <c r="W11" s="124">
        <f t="shared" si="3"/>
        <v>26000</v>
      </c>
      <c r="X11" s="124">
        <f t="shared" si="7"/>
        <v>9100</v>
      </c>
    </row>
    <row r="12" spans="2:24" ht="18" customHeight="1" x14ac:dyDescent="0.2">
      <c r="B12" s="121">
        <v>0.3</v>
      </c>
      <c r="C12" s="119" t="s">
        <v>37</v>
      </c>
      <c r="D12" s="124"/>
      <c r="E12" s="124">
        <f t="shared" si="0"/>
        <v>0</v>
      </c>
      <c r="F12" s="124">
        <f t="shared" si="4"/>
        <v>0</v>
      </c>
      <c r="G12" s="123"/>
      <c r="H12" s="121">
        <v>0.3</v>
      </c>
      <c r="I12" s="119" t="s">
        <v>37</v>
      </c>
      <c r="J12" s="124"/>
      <c r="K12" s="124">
        <f t="shared" si="1"/>
        <v>0</v>
      </c>
      <c r="L12" s="124">
        <f t="shared" si="5"/>
        <v>0</v>
      </c>
      <c r="N12" s="121">
        <v>0.3</v>
      </c>
      <c r="O12" s="119" t="s">
        <v>37</v>
      </c>
      <c r="P12" s="124"/>
      <c r="Q12" s="124">
        <f t="shared" si="2"/>
        <v>0</v>
      </c>
      <c r="R12" s="124">
        <f t="shared" si="6"/>
        <v>0</v>
      </c>
      <c r="T12" s="121">
        <v>0.3</v>
      </c>
      <c r="U12" s="119" t="s">
        <v>37</v>
      </c>
      <c r="V12" s="124">
        <v>1000</v>
      </c>
      <c r="W12" s="124">
        <f t="shared" si="3"/>
        <v>13000</v>
      </c>
      <c r="X12" s="124">
        <f t="shared" si="7"/>
        <v>3900</v>
      </c>
    </row>
    <row r="13" spans="2:24" ht="18" customHeight="1" x14ac:dyDescent="0.2">
      <c r="B13" s="121">
        <v>0.3</v>
      </c>
      <c r="C13" s="119" t="s">
        <v>38</v>
      </c>
      <c r="D13" s="124"/>
      <c r="E13" s="124">
        <f t="shared" si="0"/>
        <v>0</v>
      </c>
      <c r="F13" s="124">
        <f t="shared" si="4"/>
        <v>0</v>
      </c>
      <c r="G13" s="123"/>
      <c r="H13" s="121">
        <v>0.3</v>
      </c>
      <c r="I13" s="119" t="s">
        <v>38</v>
      </c>
      <c r="J13" s="124"/>
      <c r="K13" s="124">
        <f t="shared" si="1"/>
        <v>0</v>
      </c>
      <c r="L13" s="124">
        <f t="shared" si="5"/>
        <v>0</v>
      </c>
      <c r="N13" s="121">
        <v>0.3</v>
      </c>
      <c r="O13" s="119" t="s">
        <v>38</v>
      </c>
      <c r="P13" s="124"/>
      <c r="Q13" s="124">
        <f t="shared" si="2"/>
        <v>0</v>
      </c>
      <c r="R13" s="124">
        <f t="shared" si="6"/>
        <v>0</v>
      </c>
      <c r="T13" s="121">
        <v>0.3</v>
      </c>
      <c r="U13" s="119" t="s">
        <v>38</v>
      </c>
      <c r="V13" s="124"/>
      <c r="W13" s="124">
        <f t="shared" si="3"/>
        <v>0</v>
      </c>
      <c r="X13" s="124">
        <f t="shared" si="7"/>
        <v>0</v>
      </c>
    </row>
    <row r="14" spans="2:24" ht="18" customHeight="1" x14ac:dyDescent="0.2">
      <c r="I14" s="118"/>
      <c r="J14" s="123"/>
      <c r="K14" s="118"/>
      <c r="L14" s="118"/>
    </row>
    <row r="15" spans="2:24" ht="18" customHeight="1" x14ac:dyDescent="0.2">
      <c r="D15" s="124">
        <f>SUM(D5:D13)</f>
        <v>17500</v>
      </c>
      <c r="E15" s="124">
        <f>SUM(E5:E13)</f>
        <v>227500</v>
      </c>
      <c r="F15" s="130">
        <f>SUM(F5:F14)</f>
        <v>66690</v>
      </c>
      <c r="G15" s="123"/>
      <c r="I15" s="118"/>
      <c r="J15" s="124">
        <f>SUM(J5:J13)</f>
        <v>17500</v>
      </c>
      <c r="K15" s="124">
        <f>SUM(K5:K13)</f>
        <v>227500</v>
      </c>
      <c r="L15" s="130">
        <f>SUM(L5:L14)</f>
        <v>52390</v>
      </c>
      <c r="P15" s="124">
        <f>SUM(P5:P13)</f>
        <v>18000</v>
      </c>
      <c r="Q15" s="124">
        <f>SUM(Q5:Q13)</f>
        <v>234000</v>
      </c>
      <c r="R15" s="130">
        <f>SUM(R5:R14)</f>
        <v>54340</v>
      </c>
      <c r="V15" s="124">
        <f>SUM(V5:V13)</f>
        <v>23950</v>
      </c>
      <c r="W15" s="124">
        <f>SUM(W5:W13)</f>
        <v>311350</v>
      </c>
      <c r="X15" s="130">
        <f>SUM(X5:X14)</f>
        <v>62276.5</v>
      </c>
    </row>
    <row r="16" spans="2:24" ht="18" customHeight="1" x14ac:dyDescent="0.2">
      <c r="F16" s="125"/>
      <c r="L16" s="125"/>
      <c r="R16" s="125"/>
      <c r="X16" s="125"/>
    </row>
    <row r="17" spans="1:26" ht="18" customHeight="1" x14ac:dyDescent="0.2">
      <c r="A17" t="s">
        <v>43</v>
      </c>
      <c r="D17" s="124">
        <v>2000</v>
      </c>
      <c r="F17" s="130">
        <f>SUM(D17:D21)+F15</f>
        <v>71190</v>
      </c>
      <c r="J17" s="124">
        <v>2000</v>
      </c>
      <c r="K17" s="118"/>
      <c r="L17" s="130">
        <f>SUM(J17:J22)+L15</f>
        <v>57390</v>
      </c>
      <c r="P17" s="124">
        <v>2000</v>
      </c>
      <c r="Q17" s="118"/>
      <c r="R17" s="130">
        <f>SUM(P17:P21)+R15</f>
        <v>58840</v>
      </c>
      <c r="V17" s="124">
        <v>2000</v>
      </c>
      <c r="W17" s="118"/>
      <c r="X17" s="130">
        <f>SUM(V17:V22)+X15</f>
        <v>67276.5</v>
      </c>
      <c r="Z17" s="120">
        <f>SUM(X17+R17+L17+F17)</f>
        <v>254696.5</v>
      </c>
    </row>
    <row r="18" spans="1:26" ht="18" customHeight="1" x14ac:dyDescent="0.2">
      <c r="D18" s="124">
        <v>2000</v>
      </c>
      <c r="J18" s="124">
        <v>2000</v>
      </c>
      <c r="K18" s="118"/>
      <c r="L18" s="118"/>
      <c r="P18" s="124">
        <v>2000</v>
      </c>
      <c r="Q18" s="118"/>
      <c r="R18" s="118"/>
      <c r="V18" s="124">
        <v>2000</v>
      </c>
      <c r="W18" s="118"/>
      <c r="X18" s="118"/>
    </row>
    <row r="19" spans="1:26" ht="17" customHeight="1" x14ac:dyDescent="0.2">
      <c r="J19" s="123"/>
      <c r="K19" s="118"/>
      <c r="L19" s="118"/>
      <c r="P19" s="123"/>
      <c r="Q19" s="118"/>
      <c r="R19" s="118"/>
      <c r="V19" s="123"/>
      <c r="W19" s="118"/>
      <c r="X19" s="118"/>
    </row>
    <row r="20" spans="1:26" ht="18" hidden="1" customHeight="1" x14ac:dyDescent="0.2">
      <c r="J20" s="123"/>
      <c r="K20" s="118"/>
      <c r="L20" s="118"/>
      <c r="P20" s="123"/>
      <c r="Q20" s="118"/>
      <c r="R20" s="118"/>
      <c r="V20" s="123"/>
      <c r="W20" s="118"/>
      <c r="X20" s="118"/>
    </row>
    <row r="21" spans="1:26" ht="18" customHeight="1" x14ac:dyDescent="0.2">
      <c r="A21" t="s">
        <v>44</v>
      </c>
      <c r="D21" s="124">
        <v>500</v>
      </c>
      <c r="J21" s="124">
        <v>500</v>
      </c>
      <c r="K21" s="118"/>
      <c r="L21" s="118"/>
      <c r="P21" s="124">
        <v>500</v>
      </c>
      <c r="Q21" s="118"/>
      <c r="R21" s="118"/>
      <c r="V21" s="124">
        <v>500</v>
      </c>
      <c r="W21" s="118"/>
      <c r="X21" s="118"/>
    </row>
    <row r="22" spans="1:26" ht="18" customHeight="1" x14ac:dyDescent="0.2">
      <c r="D22" s="118"/>
      <c r="H22"/>
      <c r="J22" s="124">
        <v>500</v>
      </c>
      <c r="V22" s="124">
        <v>500</v>
      </c>
    </row>
    <row r="23" spans="1:26" ht="18" customHeight="1" thickBot="1" x14ac:dyDescent="0.25"/>
    <row r="24" spans="1:26" ht="23" customHeight="1" thickBot="1" x14ac:dyDescent="0.25">
      <c r="B24" s="154" t="s">
        <v>47</v>
      </c>
      <c r="C24" s="155"/>
      <c r="D24" s="128">
        <f>SUM(E15+K15+Q15+W15)</f>
        <v>1000350</v>
      </c>
    </row>
    <row r="25" spans="1:26" ht="23" customHeight="1" thickBot="1" x14ac:dyDescent="0.25">
      <c r="B25" s="154" t="s">
        <v>48</v>
      </c>
      <c r="C25" s="155"/>
      <c r="D25" s="129">
        <f>SUM(F17+L17+R17+X17)</f>
        <v>254696.5</v>
      </c>
    </row>
    <row r="27" spans="1:26" ht="18" customHeight="1" x14ac:dyDescent="0.2">
      <c r="B27" s="156" t="s">
        <v>49</v>
      </c>
      <c r="C27" s="157"/>
      <c r="D27" s="157"/>
      <c r="E27" s="157"/>
      <c r="F27" s="157"/>
      <c r="G27" s="157"/>
      <c r="H27" s="157"/>
      <c r="I27" s="157"/>
    </row>
  </sheetData>
  <mergeCells count="3">
    <mergeCell ref="B24:C24"/>
    <mergeCell ref="B25:C25"/>
    <mergeCell ref="B27:I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Team</vt:lpstr>
      <vt:lpstr>Market Director</vt:lpstr>
      <vt:lpstr>Market Director $750K</vt:lpstr>
      <vt:lpstr>Market Director $1MM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Jeff Cerovich RMFG</cp:lastModifiedBy>
  <dcterms:created xsi:type="dcterms:W3CDTF">2021-12-29T15:12:56Z</dcterms:created>
  <dcterms:modified xsi:type="dcterms:W3CDTF">2023-11-16T18:25:53Z</dcterms:modified>
</cp:coreProperties>
</file>